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50" windowHeight="7425" tabRatio="801" activeTab="0"/>
  </bookViews>
  <sheets>
    <sheet name="  СОШ № 56     07.03.2018г.  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19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2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<sst xmlns="http://schemas.openxmlformats.org/spreadsheetml/2006/main" count="710" uniqueCount="237">
  <si>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</si>
  <si>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</si>
  <si>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</si>
  <si>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</si>
  <si>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</si>
  <si>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</si>
  <si>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</si>
  <si>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</si>
  <si>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</si>
  <si>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</si>
  <si>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</si>
  <si>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</si>
  <si>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</si>
  <si>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</si>
  <si>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</si>
  <si>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</si>
  <si>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</si>
  <si>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</si>
  <si>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</si>
  <si>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</si>
  <si>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</si>
  <si>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</si>
  <si>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</si>
  <si>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</si>
  <si>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</si>
  <si>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</si>
  <si>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</si>
  <si>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</si>
  <si>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</si>
  <si>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</si>
  <si>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</si>
  <si>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</si>
  <si>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</si>
  <si>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</si>
  <si>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подпись</t>
  </si>
  <si>
    <t>руб. (с точностью до второго десятичного знака)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</si>
  <si>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</si>
  <si>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</si>
  <si>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</si>
  <si>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Нефинансовые активы, всего:</t>
  </si>
  <si>
    <t>недвижимое имущество, всего;</t>
  </si>
  <si>
    <t>в том числе: 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</si>
  <si>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</si>
  <si>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</si>
  <si>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</si>
  <si>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</si>
  <si>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</si>
  <si>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№ п/п</t>
  </si>
  <si>
    <t>1.1.</t>
  </si>
  <si>
    <t>1.2.</t>
  </si>
  <si>
    <t>2.1.</t>
  </si>
  <si>
    <t>2.2.</t>
  </si>
  <si>
    <t>2.3.</t>
  </si>
  <si>
    <t>2.4.</t>
  </si>
  <si>
    <t>2.5.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</si>
  <si>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</si>
  <si>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</si>
  <si>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</si>
  <si>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</si>
  <si>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</si>
  <si>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</si>
  <si>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</si>
  <si>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</si>
  <si>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</si>
  <si>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</si>
  <si>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</si>
  <si>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</si>
  <si>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</si>
  <si>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</si>
  <si>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</si>
  <si>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</si>
  <si>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</si>
  <si>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в том числе на 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</si>
  <si>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</si>
  <si>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</si>
  <si>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услуг, всего</t>
  </si>
  <si>
    <t>прочие</t>
  </si>
  <si>
    <t>расходы на закупку товаров, работ, услуг, всего</t>
  </si>
  <si>
    <t>из них: оплата труда и начисления на выплаты по оплате труда</t>
  </si>
  <si>
    <t xml:space="preserve">в том числе:  </t>
  </si>
  <si>
    <t>Выбытие финансовых активов, всего</t>
  </si>
  <si>
    <t>прочие выбытия</t>
  </si>
  <si>
    <t>Остаток на начало года</t>
  </si>
  <si>
    <t>Остаток на конец года</t>
  </si>
  <si>
    <t>Х</t>
  </si>
  <si>
    <t>130</t>
  </si>
  <si>
    <t>140</t>
  </si>
  <si>
    <t>150</t>
  </si>
  <si>
    <t>160</t>
  </si>
  <si>
    <t>180</t>
  </si>
  <si>
    <t>200</t>
  </si>
  <si>
    <t>210</t>
  </si>
  <si>
    <t>211</t>
  </si>
  <si>
    <t>212</t>
  </si>
  <si>
    <t>213</t>
  </si>
  <si>
    <t>214</t>
  </si>
  <si>
    <t>220</t>
  </si>
  <si>
    <t>230</t>
  </si>
  <si>
    <t>безвозмездные перечисления организациям</t>
  </si>
  <si>
    <t>240</t>
  </si>
  <si>
    <t>250</t>
  </si>
  <si>
    <t>260</t>
  </si>
  <si>
    <t>261</t>
  </si>
  <si>
    <t>262</t>
  </si>
  <si>
    <t>263</t>
  </si>
  <si>
    <t>264</t>
  </si>
  <si>
    <t>265</t>
  </si>
  <si>
    <t>300</t>
  </si>
  <si>
    <t>310</t>
  </si>
  <si>
    <t>320</t>
  </si>
  <si>
    <t>400</t>
  </si>
  <si>
    <t>410</t>
  </si>
  <si>
    <t>420</t>
  </si>
  <si>
    <t>500</t>
  </si>
  <si>
    <t>600</t>
  </si>
  <si>
    <t>Код строки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</si>
  <si>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</si>
  <si>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</si>
  <si>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числе: заработная плата</t>
  </si>
  <si>
    <t>арендная плата за пользование имуществом, работы, услуг по содержанию имущества</t>
  </si>
  <si>
    <t>из них: увеличение остатков средств</t>
  </si>
  <si>
    <t>из них: уменьшение остатков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</si>
  <si>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</si>
  <si>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</si>
  <si>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</si>
  <si>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</si>
  <si>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</si>
  <si>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</si>
  <si>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</si>
  <si>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</si>
  <si>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1001</t>
  </si>
  <si>
    <t>2001</t>
  </si>
  <si>
    <t>Приложение 2</t>
  </si>
  <si>
    <t>Сумма, руб.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</si>
  <si>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</si>
  <si>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</si>
  <si>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</si>
  <si>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</si>
  <si>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</si>
  <si>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</si>
  <si>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</si>
  <si>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</si>
  <si>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</si>
  <si>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</si>
  <si>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</si>
  <si>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</si>
  <si>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</si>
  <si>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Сумма, тыс. руб.</t>
  </si>
  <si>
    <t>1.4. Общая балансовая стоимость недвижимого государственного (муниципального) имущества на дату составления Плана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</si>
  <si>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</si>
  <si>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266</t>
  </si>
  <si>
    <t>267</t>
  </si>
  <si>
    <t>субсидии, предоставляемые в соответствии с абзацем вторым пункта 78.1 Бюджетного кодекса Российской Федерации*</t>
  </si>
  <si>
    <t>Директор МКУ "ЦБ УО Ленинского района г. Саратова"</t>
  </si>
  <si>
    <t>Е.С. Мирошникова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</si>
  <si>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</si>
  <si>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</si>
  <si>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</si>
  <si>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транспортные услуги</t>
  </si>
  <si>
    <t>родительская плата за присмотр и уход за детьми</t>
  </si>
  <si>
    <t>доходы от оказания платных услуг</t>
  </si>
  <si>
    <t>поступления от иной приносящей доход деятельности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</si>
  <si>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</si>
  <si>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</si>
  <si>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</si>
  <si>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 том числе: питание</t>
  </si>
  <si>
    <t>268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</si>
  <si>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</si>
  <si>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Поступление финансовых активов, всего:</t>
  </si>
  <si>
    <t>Сведения о средствах, поступающих во временное распоряжение учреждения на ___________20___ г.</t>
  </si>
  <si>
    <t>МОУ "СОШ № 56"</t>
  </si>
  <si>
    <t>Администрация муниципального образования "Город Саратов"-администрация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</si>
  <si>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</si>
  <si>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создание условий,гарантирующих охрану и укрепление здоровья обучающихся.</t>
  </si>
  <si>
    <t>Формирование общей культуры личности обучающихся на основе освоения обязательного минимума содержания общеобразовательных программ,создание условий для развития личности,её самореализации и самоопределения;</t>
  </si>
  <si>
    <t>создание основы для осознанного выбора и последующего освоения профессиональных образовательных программ;</t>
  </si>
  <si>
    <t>воспитание гражданственности,трудолюбия,уважения к правам и свободам человека,любви к окружающей природе,Родине,семье;</t>
  </si>
  <si>
    <t>общеобразовательные программы начального общего образования по федеральным государственным стандартам нового поколения (1-4 классы);</t>
  </si>
  <si>
    <t>общеобразовательные программы начального общего образования (1-4 классы);</t>
  </si>
  <si>
    <t>общеобразовательные программы основного общего образования (5-9 классы);</t>
  </si>
  <si>
    <t>2.Дополнительные общеобразовательные программы.</t>
  </si>
  <si>
    <t>1.Основные общеобразовательные программы,которые обеспечивают реализацию федерального государственного образовательного стандарта с учетом типа и вида образовательного учреждения.,образовательных потребностей и запросов обучающихя и включают в себя учебные</t>
  </si>
  <si>
    <t>общеобразовательные программы среднего(полного) общего образования (10-11 классы).</t>
  </si>
  <si>
    <t>3.Програмы дополнительного образования детей различной направленности.</t>
  </si>
  <si>
    <t>Дополнительные образовательные услуги:</t>
  </si>
  <si>
    <t>2. Преподавание спецкурсов по русскому языку,литературе,математике,информатике,химии,истории,биологии,географии,физике,обществознанию,второму иностранному языку;</t>
  </si>
  <si>
    <t>3.Занятия в спортивных секциях по волейболу,футболу;</t>
  </si>
  <si>
    <t>4.Преподавание курса "Развитие познавательных способностей".</t>
  </si>
  <si>
    <t>"СОШ № 56 с углублённым изучением отдельных предметов"</t>
  </si>
  <si>
    <t>Муниципальное общеобразовательное учреждение "Средняя общеобразовательная школа № 56 с углублённым изучением отдельных предметов" Ленинского района города Саратова</t>
  </si>
  <si>
    <t>1.Преподавание курсов по подготовке к сдаче экзаменов на получение международных дипломов по английскому языку,немецкому языку,французскому языку;</t>
  </si>
  <si>
    <t>Предоставление питания отдельным категориям обучающихся в муниципальных образовательных учреждениях,                 реализующих образовательные программы начального общего,основного общего и среднего общего образования за счёт средств бюджета города</t>
  </si>
  <si>
    <t>Предоставление питания отдельным категориям обучающихся в муниципальных образовательных организациях,  реализующих образовательные программы начального общего,основного общего и среднего общего образования за счёт средств областного бюджета</t>
  </si>
  <si>
    <t>из них: уплата налога на имущество и земельного налога</t>
  </si>
  <si>
    <t>231</t>
  </si>
  <si>
    <t>уплата прочих налогов,сборов</t>
  </si>
  <si>
    <t>232</t>
  </si>
  <si>
    <t>уплата иных платежей</t>
  </si>
  <si>
    <t>233</t>
  </si>
  <si>
    <t>Исполнение судебных решений и решений налогового органа по обращению взыскания на средства бюджета муниципального образования "Город Саратов"</t>
  </si>
  <si>
    <t>Погашение кредиторской задолженности прошлых лет по расходам на выполнение муниципальных заданий муниципальными  бюджетными  и автономными учреждениями</t>
  </si>
  <si>
    <t>251</t>
  </si>
  <si>
    <t>252</t>
  </si>
  <si>
    <t>253</t>
  </si>
  <si>
    <t>254</t>
  </si>
  <si>
    <t>255</t>
  </si>
  <si>
    <t>256</t>
  </si>
  <si>
    <t>257</t>
  </si>
  <si>
    <t>258</t>
  </si>
  <si>
    <t xml:space="preserve">прочие расходы </t>
  </si>
  <si>
    <t>269</t>
  </si>
  <si>
    <t>259</t>
  </si>
  <si>
    <t>прочие расходы</t>
  </si>
  <si>
    <t>410064, г.Саратов, 3-й проезд Строителей, д.3.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</si>
  <si>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</si>
  <si>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</si>
  <si>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</si>
  <si>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План финансово-хозяйственной  деятельности муниципального общеобразовательного учреждения на 2018 год и плановый период 2019 и 2020 годов</t>
  </si>
  <si>
    <t>субсидия на финансовое обеспечение выполнения муниципального задания ( в рамках муниципальной программы "Развитие образования в муниципальном образовании "Город Саратов" на 2017-2020 годы")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</si>
  <si>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</si>
  <si>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5.1.</t>
  </si>
  <si>
    <t>III.II. Показатели по поступлениям  и выплатам  учреждения на  2019 г.</t>
  </si>
  <si>
    <t>III.III. Показатели по поступлениям  и выплатам  учреждения на  2020 г.</t>
  </si>
  <si>
    <t>на 2020 г. 2-ой год планового периода</t>
  </si>
  <si>
    <t>20   18       г.</t>
  </si>
  <si>
    <t>2018 г.</t>
  </si>
  <si>
    <r>
      <t xml:space="preserve">II. Показатели финансового состояния учреждения на 01 января  2018 г.
</t>
    </r>
    <r>
      <rPr>
        <b/>
        <sz val="12"/>
        <color indexed="18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</si>
  <si>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 xml:space="preserve">Директор муниципального общеобразовательного учреждения </t>
  </si>
  <si>
    <t>О.В.Угрюмова</t>
  </si>
  <si>
    <t>6.1.</t>
  </si>
  <si>
    <t>марта</t>
  </si>
  <si>
    <t>7.1.</t>
  </si>
  <si>
    <t>Исполнение судебных актов и решений налогового органа по обращению взыскания на средства бюджета муниципального образования "Город Саратов"</t>
  </si>
  <si>
    <t>07  марта</t>
  </si>
  <si>
    <t>"  07 "</t>
  </si>
  <si>
    <t>III.I. Показатели по поступлениям  и выплатам  учреждения на  07 марта 2018 г.</t>
  </si>
  <si>
    <t>Показатели выплат по расходам на закупку товаров, работ, услуг учреждения на  07  марта 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</si>
</sst>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2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sz val="10"/>
      <color indexed="18"/>
      <name val="Times New Roman"/>
      <family val="1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1"/>
    </font>
    <font>
      <sz val="16"/>
      <color indexed="18"/>
      <name val="Times New Roman"/>
      <family val="1"/>
    </font>
    <font>
      <sz val="9"/>
      <color indexed="18"/>
      <name val="Times New Roman"/>
      <family val="1"/>
    </font>
    <font>
      <b/>
      <sz val="18"/>
      <color indexed="18"/>
      <name val="Times New Roman"/>
      <family val="1"/>
    </font>
    <font>
      <sz val="20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20"/>
      <color indexed="18"/>
      <name val="Times New Roman"/>
      <family val="1"/>
    </font>
    <font>
      <sz val="14"/>
      <color indexed="18"/>
      <name val="Arial Cyr"/>
      <family val="0"/>
    </font>
    <font>
      <sz val="18"/>
      <color indexed="18"/>
      <name val="Times New Roman"/>
      <family val="1"/>
    </font>
    <font>
      <vertAlign val="superscript"/>
      <sz val="14"/>
      <color indexed="18"/>
      <name val="Times New Roman"/>
      <family val="1"/>
    </font>
    <font>
      <b/>
      <u val="single"/>
      <sz val="14"/>
      <color indexed="18"/>
      <name val="Times New Roman"/>
      <family val="1"/>
    </font>
    <font>
      <sz val="13"/>
      <color indexed="18"/>
      <name val="Times New Roman"/>
      <family val="1"/>
    </font>
    <font>
      <b/>
      <vertAlign val="superscript"/>
      <sz val="24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Times New Roman"/>
      <family val="1"/>
    </font>
    <font>
      <sz val="10"/>
      <color rgb="FF000066"/>
      <name val="Times New Roman"/>
      <family val="1"/>
    </font>
    <font>
      <sz val="14"/>
      <color rgb="FF000066"/>
      <name val="Times New Roman"/>
      <family val="1"/>
    </font>
    <font>
      <sz val="12"/>
      <color rgb="FF000066"/>
      <name val="Times New Roman"/>
      <family val="1"/>
    </font>
    <font>
      <sz val="8"/>
      <color rgb="FF000066"/>
      <name val="Times New Roman"/>
      <family val="1"/>
    </font>
    <font>
      <sz val="16"/>
      <color rgb="FF000066"/>
      <name val="Times New Roman"/>
      <family val="1"/>
    </font>
    <font>
      <sz val="9"/>
      <color rgb="FF000066"/>
      <name val="Times New Roman"/>
      <family val="1"/>
    </font>
    <font>
      <b/>
      <sz val="18"/>
      <color rgb="FF000066"/>
      <name val="Times New Roman"/>
      <family val="1"/>
    </font>
    <font>
      <sz val="20"/>
      <color rgb="FF000066"/>
      <name val="Times New Roman"/>
      <family val="1"/>
    </font>
    <font>
      <b/>
      <sz val="14"/>
      <color rgb="FF000066"/>
      <name val="Times New Roman"/>
      <family val="1"/>
    </font>
    <font>
      <b/>
      <sz val="16"/>
      <color rgb="FF000066"/>
      <name val="Times New Roman"/>
      <family val="1"/>
    </font>
    <font>
      <b/>
      <sz val="20"/>
      <color rgb="FF000066"/>
      <name val="Times New Roman"/>
      <family val="1"/>
    </font>
    <font>
      <sz val="14"/>
      <color rgb="FF000066"/>
      <name val="Arial Cyr"/>
      <family val="0"/>
    </font>
    <font>
      <sz val="18"/>
      <color rgb="FF000066"/>
      <name val="Times New Roman"/>
      <family val="1"/>
    </font>
    <font>
      <b/>
      <sz val="12"/>
      <color rgb="FF000066"/>
      <name val="Times New Roman"/>
      <family val="1"/>
    </font>
    <font>
      <vertAlign val="superscript"/>
      <sz val="14"/>
      <color rgb="FF000066"/>
      <name val="Times New Roman"/>
      <family val="1"/>
    </font>
    <font>
      <b/>
      <vertAlign val="superscript"/>
      <sz val="24"/>
      <color rgb="FF000066"/>
      <name val="Times New Roman"/>
      <family val="1"/>
    </font>
    <font>
      <sz val="13"/>
      <color rgb="FF000066"/>
      <name val="Times New Roman"/>
      <family val="1"/>
    </font>
    <font>
      <b/>
      <u val="single"/>
      <sz val="14"/>
      <color rgb="FF000066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 wrapText="1"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2" fillId="0" borderId="0" xfId="0" applyFont="1" applyFill="1" applyAlignment="1">
      <alignment horizontal="right" wrapText="1"/>
    </xf>
    <xf numFmtId="0" fontId="72" fillId="0" borderId="0" xfId="0" applyFont="1" applyAlignment="1">
      <alignment wrapText="1"/>
    </xf>
    <xf numFmtId="0" fontId="72" fillId="0" borderId="0" xfId="0" applyFont="1" applyBorder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 wrapText="1"/>
    </xf>
    <xf numFmtId="0" fontId="76" fillId="0" borderId="0" xfId="0" applyFont="1" applyAlignment="1">
      <alignment wrapText="1"/>
    </xf>
    <xf numFmtId="0" fontId="72" fillId="0" borderId="0" xfId="0" applyFont="1" applyAlignment="1">
      <alignment horizontal="left"/>
    </xf>
    <xf numFmtId="0" fontId="77" fillId="0" borderId="11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wrapText="1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2" fillId="0" borderId="0" xfId="0" applyFont="1" applyFill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 wrapText="1"/>
    </xf>
    <xf numFmtId="0" fontId="73" fillId="0" borderId="0" xfId="0" applyFont="1" applyBorder="1" applyAlignment="1">
      <alignment horizontal="right" wrapText="1"/>
    </xf>
    <xf numFmtId="14" fontId="78" fillId="0" borderId="12" xfId="0" applyNumberFormat="1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right" wrapText="1"/>
    </xf>
    <xf numFmtId="0" fontId="76" fillId="0" borderId="0" xfId="0" applyFont="1" applyBorder="1" applyAlignment="1">
      <alignment wrapText="1"/>
    </xf>
    <xf numFmtId="0" fontId="71" fillId="0" borderId="0" xfId="0" applyFont="1" applyBorder="1" applyAlignment="1">
      <alignment horizontal="right" wrapText="1"/>
    </xf>
    <xf numFmtId="0" fontId="71" fillId="0" borderId="0" xfId="0" applyFont="1" applyAlignment="1">
      <alignment horizontal="right" wrapText="1"/>
    </xf>
    <xf numFmtId="14" fontId="71" fillId="0" borderId="13" xfId="0" applyNumberFormat="1" applyFont="1" applyFill="1" applyBorder="1" applyAlignment="1">
      <alignment horizontal="center" wrapText="1"/>
    </xf>
    <xf numFmtId="0" fontId="74" fillId="0" borderId="0" xfId="0" applyFont="1" applyFill="1" applyAlignment="1">
      <alignment wrapText="1"/>
    </xf>
    <xf numFmtId="0" fontId="79" fillId="0" borderId="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wrapText="1"/>
    </xf>
    <xf numFmtId="0" fontId="79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right" wrapText="1"/>
    </xf>
    <xf numFmtId="0" fontId="74" fillId="0" borderId="0" xfId="0" applyFont="1" applyFill="1" applyBorder="1" applyAlignment="1">
      <alignment horizont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0" borderId="0" xfId="0" applyFont="1" applyBorder="1" applyAlignment="1">
      <alignment horizontal="right"/>
    </xf>
    <xf numFmtId="0" fontId="71" fillId="0" borderId="12" xfId="0" applyFont="1" applyFill="1" applyBorder="1" applyAlignment="1">
      <alignment/>
    </xf>
    <xf numFmtId="4" fontId="80" fillId="0" borderId="12" xfId="0" applyNumberFormat="1" applyFont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vertical="center" wrapText="1"/>
    </xf>
    <xf numFmtId="49" fontId="77" fillId="33" borderId="12" xfId="0" applyNumberFormat="1" applyFont="1" applyFill="1" applyBorder="1" applyAlignment="1">
      <alignment horizontal="center" vertical="center" wrapText="1"/>
    </xf>
    <xf numFmtId="4" fontId="77" fillId="33" borderId="12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top" wrapText="1"/>
    </xf>
    <xf numFmtId="4" fontId="72" fillId="0" borderId="12" xfId="0" applyNumberFormat="1" applyFont="1" applyFill="1" applyBorder="1" applyAlignment="1">
      <alignment horizontal="center" vertical="center" wrapText="1"/>
    </xf>
    <xf numFmtId="4" fontId="82" fillId="0" borderId="12" xfId="0" applyNumberFormat="1" applyFont="1" applyFill="1" applyBorder="1" applyAlignment="1">
      <alignment horizontal="center" vertical="center" wrapText="1"/>
    </xf>
    <xf numFmtId="49" fontId="79" fillId="34" borderId="12" xfId="0" applyNumberFormat="1" applyFont="1" applyFill="1" applyBorder="1" applyAlignment="1">
      <alignment horizontal="center" vertical="top" wrapText="1"/>
    </xf>
    <xf numFmtId="4" fontId="79" fillId="34" borderId="12" xfId="0" applyNumberFormat="1" applyFont="1" applyFill="1" applyBorder="1" applyAlignment="1">
      <alignment horizontal="center" vertical="center" wrapText="1"/>
    </xf>
    <xf numFmtId="4" fontId="82" fillId="0" borderId="12" xfId="0" applyNumberFormat="1" applyFont="1" applyFill="1" applyBorder="1" applyAlignment="1">
      <alignment horizontal="center" vertical="center"/>
    </xf>
    <xf numFmtId="4" fontId="79" fillId="0" borderId="12" xfId="0" applyNumberFormat="1" applyFont="1" applyFill="1" applyBorder="1" applyAlignment="1">
      <alignment horizontal="center" vertical="center"/>
    </xf>
    <xf numFmtId="49" fontId="79" fillId="0" borderId="12" xfId="0" applyNumberFormat="1" applyFont="1" applyFill="1" applyBorder="1" applyAlignment="1">
      <alignment horizontal="center" vertical="top" wrapText="1"/>
    </xf>
    <xf numFmtId="49" fontId="72" fillId="34" borderId="12" xfId="0" applyNumberFormat="1" applyFont="1" applyFill="1" applyBorder="1" applyAlignment="1">
      <alignment horizontal="center" vertical="top" wrapText="1"/>
    </xf>
    <xf numFmtId="4" fontId="82" fillId="34" borderId="12" xfId="0" applyNumberFormat="1" applyFont="1" applyFill="1" applyBorder="1" applyAlignment="1">
      <alignment horizontal="center" vertical="center"/>
    </xf>
    <xf numFmtId="49" fontId="72" fillId="34" borderId="12" xfId="0" applyNumberFormat="1" applyFont="1" applyFill="1" applyBorder="1" applyAlignment="1">
      <alignment horizontal="center" vertical="center" wrapText="1"/>
    </xf>
    <xf numFmtId="4" fontId="72" fillId="34" borderId="12" xfId="0" applyNumberFormat="1" applyFont="1" applyFill="1" applyBorder="1" applyAlignment="1">
      <alignment horizontal="center" vertical="center" wrapText="1"/>
    </xf>
    <xf numFmtId="49" fontId="79" fillId="34" borderId="12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 vertical="center" wrapText="1"/>
    </xf>
    <xf numFmtId="4" fontId="82" fillId="35" borderId="12" xfId="0" applyNumberFormat="1" applyFont="1" applyFill="1" applyBorder="1" applyAlignment="1">
      <alignment horizontal="center" vertical="center"/>
    </xf>
    <xf numFmtId="4" fontId="80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2" fontId="79" fillId="0" borderId="14" xfId="0" applyNumberFormat="1" applyFont="1" applyBorder="1" applyAlignment="1">
      <alignment horizontal="center" vertical="center" wrapText="1"/>
    </xf>
    <xf numFmtId="2" fontId="79" fillId="0" borderId="13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71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wrapText="1"/>
    </xf>
    <xf numFmtId="0" fontId="73" fillId="0" borderId="11" xfId="0" applyFont="1" applyBorder="1" applyAlignment="1">
      <alignment horizontal="right" wrapText="1"/>
    </xf>
    <xf numFmtId="0" fontId="72" fillId="0" borderId="15" xfId="0" applyFont="1" applyBorder="1" applyAlignment="1">
      <alignment horizontal="center" wrapText="1"/>
    </xf>
    <xf numFmtId="4" fontId="79" fillId="0" borderId="12" xfId="0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4" fontId="77" fillId="33" borderId="12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justify" vertical="top"/>
    </xf>
    <xf numFmtId="2" fontId="79" fillId="0" borderId="12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/>
    </xf>
    <xf numFmtId="0" fontId="79" fillId="0" borderId="1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right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2" fontId="79" fillId="0" borderId="12" xfId="0" applyNumberFormat="1" applyFont="1" applyFill="1" applyBorder="1" applyAlignment="1">
      <alignment horizontal="center" vertical="center" wrapText="1"/>
    </xf>
    <xf numFmtId="2" fontId="79" fillId="0" borderId="14" xfId="0" applyNumberFormat="1" applyFont="1" applyBorder="1" applyAlignment="1">
      <alignment horizontal="center" vertical="center" wrapText="1"/>
    </xf>
    <xf numFmtId="2" fontId="79" fillId="0" borderId="13" xfId="0" applyNumberFormat="1" applyFont="1" applyBorder="1" applyAlignment="1">
      <alignment horizontal="center" vertical="center" wrapText="1"/>
    </xf>
    <xf numFmtId="0" fontId="79" fillId="0" borderId="0" xfId="0" applyFont="1" applyFill="1" applyAlignment="1">
      <alignment horizontal="right"/>
    </xf>
    <xf numFmtId="2" fontId="79" fillId="0" borderId="14" xfId="0" applyNumberFormat="1" applyFont="1" applyFill="1" applyBorder="1" applyAlignment="1">
      <alignment horizontal="center" vertical="center" wrapText="1"/>
    </xf>
    <xf numFmtId="2" fontId="79" fillId="0" borderId="13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2" fontId="86" fillId="0" borderId="0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right" vertical="center"/>
    </xf>
    <xf numFmtId="0" fontId="79" fillId="0" borderId="0" xfId="0" applyFont="1" applyAlignment="1">
      <alignment horizontal="right"/>
    </xf>
    <xf numFmtId="0" fontId="80" fillId="36" borderId="0" xfId="0" applyFont="1" applyFill="1" applyAlignment="1">
      <alignment horizontal="center" wrapText="1"/>
    </xf>
    <xf numFmtId="0" fontId="79" fillId="34" borderId="12" xfId="0" applyFont="1" applyFill="1" applyBorder="1" applyAlignment="1">
      <alignment horizontal="center" vertical="center" wrapText="1"/>
    </xf>
    <xf numFmtId="3" fontId="79" fillId="34" borderId="12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top"/>
    </xf>
    <xf numFmtId="0" fontId="72" fillId="34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3" fontId="79" fillId="0" borderId="12" xfId="0" applyNumberFormat="1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3" fontId="79" fillId="0" borderId="14" xfId="0" applyNumberFormat="1" applyFont="1" applyFill="1" applyBorder="1" applyAlignment="1">
      <alignment horizontal="center" vertical="center"/>
    </xf>
    <xf numFmtId="3" fontId="79" fillId="0" borderId="17" xfId="0" applyNumberFormat="1" applyFont="1" applyFill="1" applyBorder="1" applyAlignment="1">
      <alignment horizontal="center" vertical="center"/>
    </xf>
    <xf numFmtId="3" fontId="79" fillId="0" borderId="13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 wrapText="1"/>
    </xf>
    <xf numFmtId="4" fontId="77" fillId="33" borderId="12" xfId="0" applyNumberFormat="1" applyFont="1" applyFill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80" fillId="37" borderId="0" xfId="0" applyFont="1" applyFill="1" applyAlignment="1">
      <alignment horizontal="center" wrapText="1"/>
    </xf>
    <xf numFmtId="0" fontId="71" fillId="0" borderId="10" xfId="0" applyFont="1" applyBorder="1" applyAlignment="1">
      <alignment/>
    </xf>
    <xf numFmtId="4" fontId="79" fillId="0" borderId="12" xfId="0" applyNumberFormat="1" applyFont="1" applyFill="1" applyBorder="1" applyAlignment="1">
      <alignment horizontal="center" vertical="center" wrapText="1"/>
    </xf>
    <xf numFmtId="4" fontId="79" fillId="0" borderId="14" xfId="0" applyNumberFormat="1" applyFont="1" applyFill="1" applyBorder="1" applyAlignment="1">
      <alignment horizontal="center" vertical="center" wrapText="1"/>
    </xf>
    <xf numFmtId="4" fontId="79" fillId="0" borderId="17" xfId="0" applyNumberFormat="1" applyFont="1" applyFill="1" applyBorder="1" applyAlignment="1">
      <alignment horizontal="center" vertical="center" wrapText="1"/>
    </xf>
    <xf numFmtId="4" fontId="79" fillId="0" borderId="13" xfId="0" applyNumberFormat="1" applyFont="1" applyFill="1" applyBorder="1" applyAlignment="1">
      <alignment horizontal="center" vertical="center" wrapText="1"/>
    </xf>
    <xf numFmtId="0" fontId="80" fillId="37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left" vertical="center"/>
    </xf>
    <xf numFmtId="0" fontId="80" fillId="0" borderId="17" xfId="0" applyFont="1" applyFill="1" applyBorder="1" applyAlignment="1">
      <alignment horizontal="left" vertical="center"/>
    </xf>
    <xf numFmtId="0" fontId="80" fillId="0" borderId="13" xfId="0" applyFont="1" applyFill="1" applyBorder="1" applyAlignment="1">
      <alignment horizontal="left" vertical="center"/>
    </xf>
    <xf numFmtId="0" fontId="80" fillId="0" borderId="17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left" wrapText="1"/>
    </xf>
    <xf numFmtId="0" fontId="80" fillId="0" borderId="14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center" wrapText="1"/>
    </xf>
    <xf numFmtId="0" fontId="72" fillId="0" borderId="17" xfId="0" applyFont="1" applyFill="1" applyBorder="1" applyAlignment="1">
      <alignment horizontal="left" wrapText="1"/>
    </xf>
    <xf numFmtId="0" fontId="72" fillId="0" borderId="23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/>
    </xf>
    <xf numFmtId="0" fontId="80" fillId="0" borderId="13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74" fillId="0" borderId="0" xfId="0" applyFont="1" applyBorder="1" applyAlignment="1">
      <alignment horizontal="center" vertical="top"/>
    </xf>
    <xf numFmtId="0" fontId="71" fillId="0" borderId="12" xfId="0" applyFont="1" applyFill="1" applyBorder="1" applyAlignment="1">
      <alignment horizontal="center" wrapText="1"/>
    </xf>
    <xf numFmtId="0" fontId="73" fillId="0" borderId="0" xfId="0" applyFont="1" applyFill="1" applyAlignment="1">
      <alignment wrapText="1"/>
    </xf>
    <xf numFmtId="0" fontId="88" fillId="0" borderId="0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wrapText="1"/>
    </xf>
    <xf numFmtId="0" fontId="79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wrapText="1"/>
    </xf>
    <xf numFmtId="0" fontId="79" fillId="0" borderId="10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wrapText="1"/>
    </xf>
    <xf numFmtId="0" fontId="79" fillId="0" borderId="0" xfId="0" applyFont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left" vertical="center" wrapText="1"/>
    </xf>
    <xf numFmtId="0" fontId="73" fillId="0" borderId="11" xfId="0" applyFont="1" applyBorder="1" applyAlignment="1">
      <alignment horizontal="right" wrapText="1"/>
    </xf>
    <xf numFmtId="0" fontId="72" fillId="0" borderId="15" xfId="0" applyFont="1" applyBorder="1" applyAlignment="1">
      <alignment horizontal="center" wrapText="1"/>
    </xf>
    <xf numFmtId="0" fontId="72" fillId="0" borderId="16" xfId="0" applyFont="1" applyBorder="1" applyAlignment="1">
      <alignment horizontal="center" wrapText="1"/>
    </xf>
    <xf numFmtId="0" fontId="75" fillId="0" borderId="10" xfId="0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75" fillId="0" borderId="23" xfId="0" applyFont="1" applyBorder="1" applyAlignment="1">
      <alignment horizontal="right"/>
    </xf>
    <xf numFmtId="0" fontId="72" fillId="0" borderId="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2" fontId="79" fillId="0" borderId="17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72" fillId="0" borderId="23" xfId="0" applyFont="1" applyBorder="1" applyAlignment="1">
      <alignment horizontal="center" vertical="center" wrapText="1"/>
    </xf>
    <xf numFmtId="0" fontId="71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0"/>
  <sheetViews>
    <sheetView tabSelected="1" view="pageBreakPreview" zoomScale="50" zoomScaleNormal="50" zoomScaleSheetLayoutView="50" zoomScalePageLayoutView="0" workbookViewId="0" topLeftCell="A1">
      <selection activeCell="A259" sqref="A259:Y259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5" width="22.25390625" style="1" customWidth="1"/>
    <col min="16" max="17" width="23.125" style="1" customWidth="1"/>
    <col min="18" max="18" width="23.75390625" style="1" customWidth="1"/>
    <col min="19" max="20" width="23.75390625" style="1" hidden="1" customWidth="1"/>
    <col min="21" max="21" width="23.75390625" style="1" customWidth="1"/>
    <col min="22" max="22" width="20.125" style="1" customWidth="1"/>
    <col min="23" max="23" width="20.00390625" style="1" customWidth="1"/>
    <col min="24" max="24" width="18.375" style="1" customWidth="1"/>
    <col min="25" max="25" width="21.75390625" style="1" customWidth="1"/>
    <col min="26" max="26" width="19.00390625" style="1" customWidth="1"/>
    <col min="27" max="27" width="22.75390625" style="1" customWidth="1"/>
    <col min="28" max="16384" width="9.125" style="1" customWidth="1"/>
  </cols>
  <sheetData>
    <row r="1" spans="1:27" s="3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3" customFormat="1" ht="12.75">
      <c r="A2" s="96"/>
      <c r="B2" s="96"/>
      <c r="C2" s="96"/>
      <c r="D2" s="96"/>
      <c r="E2" s="96"/>
      <c r="F2" s="96"/>
      <c r="G2" s="96"/>
      <c r="H2" s="96"/>
      <c r="I2" s="96"/>
      <c r="J2" s="24"/>
      <c r="K2" s="24"/>
      <c r="L2" s="24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1:27" s="3" customFormat="1" ht="12.75">
      <c r="A3" s="96"/>
      <c r="B3" s="96"/>
      <c r="C3" s="96"/>
      <c r="D3" s="96"/>
      <c r="E3" s="96"/>
      <c r="F3" s="96"/>
      <c r="G3" s="96"/>
      <c r="H3" s="96"/>
      <c r="I3" s="96"/>
      <c r="J3" s="24"/>
      <c r="K3" s="24"/>
      <c r="L3" s="24"/>
      <c r="M3" s="26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s="5" customFormat="1" ht="20.25">
      <c r="A4" s="114"/>
      <c r="B4" s="114"/>
      <c r="C4" s="114"/>
      <c r="D4" s="114"/>
      <c r="E4" s="114"/>
      <c r="F4" s="114"/>
      <c r="G4" s="114"/>
      <c r="H4" s="114"/>
      <c r="I4" s="100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33" t="s">
        <v>4</v>
      </c>
      <c r="X4" s="233"/>
      <c r="Y4" s="233"/>
      <c r="Z4" s="233"/>
      <c r="AA4" s="233"/>
    </row>
    <row r="5" spans="1:27" s="5" customFormat="1" ht="18.75" customHeight="1">
      <c r="A5" s="105"/>
      <c r="B5" s="105"/>
      <c r="C5" s="105"/>
      <c r="D5" s="105"/>
      <c r="E5" s="105"/>
      <c r="F5" s="105"/>
      <c r="G5" s="105"/>
      <c r="H5" s="105"/>
      <c r="I5" s="105"/>
      <c r="J5" s="27"/>
      <c r="K5" s="27"/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34" t="s">
        <v>227</v>
      </c>
      <c r="X5" s="234"/>
      <c r="Y5" s="234"/>
      <c r="Z5" s="234"/>
      <c r="AA5" s="234"/>
    </row>
    <row r="6" spans="1:27" s="3" customFormat="1" ht="18" customHeight="1">
      <c r="A6" s="105"/>
      <c r="B6" s="105"/>
      <c r="C6" s="105"/>
      <c r="D6" s="105"/>
      <c r="E6" s="105"/>
      <c r="F6" s="105"/>
      <c r="G6" s="105"/>
      <c r="H6" s="105"/>
      <c r="I6" s="105"/>
      <c r="J6" s="24"/>
      <c r="K6" s="24"/>
      <c r="L6" s="24"/>
      <c r="M6" s="29"/>
      <c r="N6" s="29"/>
      <c r="O6" s="29"/>
      <c r="P6" s="29"/>
      <c r="Q6" s="29"/>
      <c r="R6" s="29"/>
      <c r="S6" s="29"/>
      <c r="T6" s="29"/>
      <c r="U6" s="29"/>
      <c r="V6" s="29"/>
      <c r="W6" s="234"/>
      <c r="X6" s="234"/>
      <c r="Y6" s="234"/>
      <c r="Z6" s="234"/>
      <c r="AA6" s="234"/>
    </row>
    <row r="7" spans="1:27" s="6" customFormat="1" ht="24" customHeight="1">
      <c r="A7" s="105"/>
      <c r="B7" s="105"/>
      <c r="C7" s="105"/>
      <c r="D7" s="105"/>
      <c r="E7" s="105"/>
      <c r="F7" s="105"/>
      <c r="G7" s="105"/>
      <c r="H7" s="105"/>
      <c r="I7" s="105"/>
      <c r="J7" s="30"/>
      <c r="K7" s="30"/>
      <c r="L7" s="30"/>
      <c r="M7" s="29"/>
      <c r="N7" s="29"/>
      <c r="O7" s="29"/>
      <c r="P7" s="29"/>
      <c r="Q7" s="29"/>
      <c r="R7" s="29"/>
      <c r="S7" s="29"/>
      <c r="T7" s="29"/>
      <c r="U7" s="29"/>
      <c r="V7" s="29"/>
      <c r="W7" s="235" t="s">
        <v>188</v>
      </c>
      <c r="X7" s="235"/>
      <c r="Y7" s="235"/>
      <c r="Z7" s="235"/>
      <c r="AA7" s="235"/>
    </row>
    <row r="8" spans="1:27" s="6" customFormat="1" ht="40.5" customHeight="1">
      <c r="A8" s="100"/>
      <c r="B8" s="100"/>
      <c r="C8" s="100"/>
      <c r="D8" s="100"/>
      <c r="E8" s="100"/>
      <c r="F8" s="100"/>
      <c r="G8" s="100"/>
      <c r="H8" s="100"/>
      <c r="I8" s="101"/>
      <c r="J8" s="30"/>
      <c r="K8" s="30"/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236" t="s">
        <v>5</v>
      </c>
      <c r="X8" s="236"/>
      <c r="Y8" s="236"/>
      <c r="Z8" s="236"/>
      <c r="AA8" s="236"/>
    </row>
    <row r="9" spans="1:27" s="3" customFormat="1" ht="20.25">
      <c r="A9" s="114"/>
      <c r="B9" s="114"/>
      <c r="C9" s="114"/>
      <c r="D9" s="100"/>
      <c r="E9" s="103"/>
      <c r="F9" s="103"/>
      <c r="G9" s="103"/>
      <c r="H9" s="103"/>
      <c r="I9" s="96"/>
      <c r="J9" s="24"/>
      <c r="K9" s="24"/>
      <c r="L9" s="24"/>
      <c r="M9" s="237"/>
      <c r="N9" s="237"/>
      <c r="O9" s="237"/>
      <c r="P9" s="237"/>
      <c r="Q9" s="112"/>
      <c r="R9" s="112"/>
      <c r="S9" s="112"/>
      <c r="T9" s="112"/>
      <c r="U9" s="112"/>
      <c r="V9" s="112"/>
      <c r="W9" s="32"/>
      <c r="X9" s="225" t="s">
        <v>228</v>
      </c>
      <c r="Y9" s="225"/>
      <c r="Z9" s="225"/>
      <c r="AA9" s="225"/>
    </row>
    <row r="10" spans="1:27" s="3" customFormat="1" ht="23.25">
      <c r="A10" s="102"/>
      <c r="B10" s="102"/>
      <c r="C10" s="102"/>
      <c r="D10" s="100"/>
      <c r="E10" s="100"/>
      <c r="F10" s="100"/>
      <c r="G10" s="100"/>
      <c r="H10" s="100"/>
      <c r="I10" s="96"/>
      <c r="J10" s="24"/>
      <c r="K10" s="24"/>
      <c r="L10" s="24"/>
      <c r="M10" s="226"/>
      <c r="N10" s="226"/>
      <c r="O10" s="226"/>
      <c r="P10" s="226"/>
      <c r="Q10" s="113"/>
      <c r="R10" s="33"/>
      <c r="S10" s="33"/>
      <c r="T10" s="33"/>
      <c r="U10" s="33"/>
      <c r="V10" s="33"/>
      <c r="W10" s="34" t="s">
        <v>34</v>
      </c>
      <c r="X10" s="227" t="s">
        <v>6</v>
      </c>
      <c r="Y10" s="227"/>
      <c r="Z10" s="227"/>
      <c r="AA10" s="227"/>
    </row>
    <row r="11" spans="1:27" s="3" customFormat="1" ht="20.25">
      <c r="A11" s="228"/>
      <c r="B11" s="228"/>
      <c r="C11" s="100"/>
      <c r="D11" s="103"/>
      <c r="E11" s="100"/>
      <c r="F11" s="100"/>
      <c r="G11" s="100"/>
      <c r="H11" s="100"/>
      <c r="I11" s="104"/>
      <c r="J11" s="24"/>
      <c r="K11" s="24"/>
      <c r="L11" s="24"/>
      <c r="M11" s="35"/>
      <c r="N11" s="36"/>
      <c r="O11" s="36"/>
      <c r="P11" s="37"/>
      <c r="Q11" s="37"/>
      <c r="R11" s="37"/>
      <c r="S11" s="37"/>
      <c r="T11" s="37"/>
      <c r="U11" s="37"/>
      <c r="V11" s="37"/>
      <c r="W11" s="229" t="s">
        <v>233</v>
      </c>
      <c r="X11" s="229"/>
      <c r="Y11" s="34"/>
      <c r="Z11" s="34"/>
      <c r="AA11" s="38" t="s">
        <v>224</v>
      </c>
    </row>
    <row r="12" spans="1:27" s="3" customFormat="1" ht="18.75">
      <c r="A12" s="39"/>
      <c r="B12" s="39"/>
      <c r="C12" s="39"/>
      <c r="D12" s="24"/>
      <c r="E12" s="24"/>
      <c r="F12" s="24"/>
      <c r="G12" s="24"/>
      <c r="H12" s="24"/>
      <c r="I12" s="24"/>
      <c r="J12" s="24"/>
      <c r="K12" s="24"/>
      <c r="L12" s="24"/>
      <c r="M12" s="40"/>
      <c r="N12" s="41"/>
      <c r="O12" s="41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42"/>
    </row>
    <row r="13" spans="1:27" s="7" customFormat="1" ht="36.75" customHeight="1">
      <c r="A13" s="230" t="s">
        <v>217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115"/>
      <c r="Z13" s="43"/>
      <c r="AA13" s="44"/>
    </row>
    <row r="14" spans="1:27" s="8" customFormat="1" ht="26.25" customHeight="1">
      <c r="A14" s="45"/>
      <c r="B14" s="45"/>
      <c r="C14" s="45"/>
      <c r="D14" s="45"/>
      <c r="E14" s="46"/>
      <c r="F14" s="46"/>
      <c r="G14" s="46"/>
      <c r="H14" s="46"/>
      <c r="I14" s="46"/>
      <c r="J14" s="46"/>
      <c r="K14" s="219" t="s">
        <v>234</v>
      </c>
      <c r="L14" s="219"/>
      <c r="M14" s="220" t="s">
        <v>230</v>
      </c>
      <c r="N14" s="220"/>
      <c r="O14" s="114"/>
      <c r="P14" s="47" t="s">
        <v>225</v>
      </c>
      <c r="Q14" s="47"/>
      <c r="R14" s="46"/>
      <c r="S14" s="46"/>
      <c r="T14" s="46"/>
      <c r="U14" s="46"/>
      <c r="V14" s="48"/>
      <c r="W14" s="49"/>
      <c r="X14" s="46"/>
      <c r="Y14" s="50"/>
      <c r="Z14" s="50" t="s">
        <v>0</v>
      </c>
      <c r="AA14" s="51"/>
    </row>
    <row r="15" spans="1:27" s="3" customFormat="1" ht="15" customHeight="1">
      <c r="A15" s="24"/>
      <c r="B15" s="24"/>
      <c r="C15" s="35"/>
      <c r="D15" s="116"/>
      <c r="E15" s="116"/>
      <c r="F15" s="35"/>
      <c r="G15" s="52"/>
      <c r="H15" s="27"/>
      <c r="I15" s="27"/>
      <c r="J15" s="27"/>
      <c r="K15" s="27"/>
      <c r="L15" s="27"/>
      <c r="M15" s="24"/>
      <c r="N15" s="53"/>
      <c r="O15" s="53"/>
      <c r="P15" s="112"/>
      <c r="Q15" s="112"/>
      <c r="R15" s="112"/>
      <c r="S15" s="112"/>
      <c r="T15" s="112"/>
      <c r="U15" s="112"/>
      <c r="V15" s="112"/>
      <c r="W15" s="41"/>
      <c r="X15" s="54"/>
      <c r="Y15" s="54"/>
      <c r="Z15" s="55"/>
      <c r="AA15" s="56"/>
    </row>
    <row r="16" spans="1:27" s="9" customFormat="1" ht="20.25">
      <c r="A16" s="210" t="s">
        <v>7</v>
      </c>
      <c r="B16" s="210"/>
      <c r="C16" s="210"/>
      <c r="D16" s="221" t="s">
        <v>189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117" t="s">
        <v>1</v>
      </c>
      <c r="AA16" s="118">
        <v>6453053675</v>
      </c>
    </row>
    <row r="17" spans="1:27" s="6" customFormat="1" ht="16.5" customHeight="1">
      <c r="A17" s="57"/>
      <c r="B17" s="57"/>
      <c r="C17" s="57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29"/>
      <c r="Y17" s="50"/>
      <c r="Z17" s="222" t="s">
        <v>3</v>
      </c>
      <c r="AA17" s="223">
        <v>645301001</v>
      </c>
    </row>
    <row r="18" spans="1:27" s="9" customFormat="1" ht="20.25">
      <c r="A18" s="210" t="s">
        <v>8</v>
      </c>
      <c r="B18" s="210"/>
      <c r="C18" s="210"/>
      <c r="D18" s="221" t="s">
        <v>170</v>
      </c>
      <c r="E18" s="221"/>
      <c r="F18" s="221"/>
      <c r="G18" s="221"/>
      <c r="H18" s="221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22"/>
      <c r="AA18" s="224"/>
    </row>
    <row r="19" spans="1:27" s="6" customFormat="1" ht="18.75">
      <c r="A19" s="60"/>
      <c r="B19" s="60"/>
      <c r="C19" s="60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58"/>
      <c r="O19" s="58"/>
      <c r="P19" s="58"/>
      <c r="Q19" s="58"/>
      <c r="R19" s="58"/>
      <c r="S19" s="58"/>
      <c r="T19" s="58"/>
      <c r="U19" s="58"/>
      <c r="V19" s="58"/>
      <c r="W19" s="61"/>
      <c r="X19" s="62"/>
      <c r="Y19" s="50"/>
      <c r="Z19" s="62"/>
      <c r="AA19" s="215"/>
    </row>
    <row r="20" spans="1:27" s="3" customFormat="1" ht="18.75">
      <c r="A20" s="210" t="s">
        <v>2</v>
      </c>
      <c r="B20" s="210"/>
      <c r="C20" s="210"/>
      <c r="D20" s="216" t="s">
        <v>213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54"/>
      <c r="AA20" s="215"/>
    </row>
    <row r="21" spans="1:27" s="6" customFormat="1" ht="18.75">
      <c r="A21" s="63"/>
      <c r="B21" s="63"/>
      <c r="C21" s="6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58"/>
      <c r="O21" s="58"/>
      <c r="P21" s="58"/>
      <c r="Q21" s="58"/>
      <c r="R21" s="58"/>
      <c r="S21" s="58"/>
      <c r="T21" s="58"/>
      <c r="U21" s="58"/>
      <c r="V21" s="58"/>
      <c r="W21" s="61"/>
      <c r="X21" s="64"/>
      <c r="Y21" s="64"/>
      <c r="Z21" s="65"/>
      <c r="AA21" s="217"/>
    </row>
    <row r="22" spans="1:27" s="9" customFormat="1" ht="15.75" customHeight="1">
      <c r="A22" s="210" t="s">
        <v>9</v>
      </c>
      <c r="B22" s="210"/>
      <c r="C22" s="210"/>
      <c r="D22" s="218" t="s">
        <v>171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66"/>
      <c r="AA22" s="217"/>
    </row>
    <row r="23" spans="1:27" s="9" customFormat="1" ht="36.75" customHeight="1">
      <c r="A23" s="210"/>
      <c r="B23" s="210"/>
      <c r="C23" s="210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66"/>
      <c r="AA23" s="217"/>
    </row>
    <row r="24" spans="1:27" s="6" customFormat="1" ht="18.75">
      <c r="A24" s="63"/>
      <c r="B24" s="63"/>
      <c r="C24" s="6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58"/>
      <c r="O24" s="58"/>
      <c r="P24" s="58"/>
      <c r="Q24" s="58"/>
      <c r="R24" s="58"/>
      <c r="S24" s="58"/>
      <c r="T24" s="58"/>
      <c r="U24" s="58"/>
      <c r="V24" s="58"/>
      <c r="W24" s="61"/>
      <c r="X24" s="64"/>
      <c r="Y24" s="64"/>
      <c r="Z24" s="65"/>
      <c r="AA24" s="209"/>
    </row>
    <row r="25" spans="1:27" s="9" customFormat="1" ht="15.75" customHeight="1">
      <c r="A25" s="210" t="s">
        <v>10</v>
      </c>
      <c r="B25" s="210"/>
      <c r="C25" s="210"/>
      <c r="D25" s="211" t="s">
        <v>172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66"/>
      <c r="AA25" s="209"/>
    </row>
    <row r="26" spans="1:27" s="9" customFormat="1" ht="30" customHeight="1">
      <c r="A26" s="210"/>
      <c r="B26" s="210"/>
      <c r="C26" s="210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66"/>
      <c r="AA26" s="209"/>
    </row>
    <row r="27" spans="1:27" s="6" customFormat="1" ht="18.75">
      <c r="A27" s="63"/>
      <c r="B27" s="63"/>
      <c r="C27" s="6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58"/>
      <c r="O27" s="58"/>
      <c r="P27" s="58"/>
      <c r="Q27" s="58"/>
      <c r="R27" s="58"/>
      <c r="S27" s="58"/>
      <c r="T27" s="58"/>
      <c r="U27" s="58"/>
      <c r="V27" s="58"/>
      <c r="W27" s="61"/>
      <c r="X27" s="64"/>
      <c r="Y27" s="64"/>
      <c r="Z27" s="65"/>
      <c r="AA27" s="213"/>
    </row>
    <row r="28" spans="1:27" s="3" customFormat="1" ht="33.75" customHeight="1">
      <c r="A28" s="210" t="s">
        <v>11</v>
      </c>
      <c r="B28" s="210"/>
      <c r="C28" s="210"/>
      <c r="D28" s="214" t="s">
        <v>35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67" t="s">
        <v>12</v>
      </c>
      <c r="AA28" s="213"/>
    </row>
    <row r="29" spans="1:27" s="3" customFormat="1" ht="15.75">
      <c r="A29" s="24"/>
      <c r="B29" s="24"/>
      <c r="C29" s="24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68"/>
      <c r="Y29" s="68"/>
      <c r="Z29" s="67" t="s">
        <v>13</v>
      </c>
      <c r="AA29" s="69"/>
    </row>
    <row r="30" spans="1:27" s="3" customFormat="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5" customFormat="1" ht="53.25" customHeight="1">
      <c r="A31" s="207" t="s">
        <v>32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</row>
    <row r="32" spans="1:27" s="3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5" customFormat="1" ht="18.75">
      <c r="A33" s="207" t="s">
        <v>29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</row>
    <row r="34" spans="1:27" s="5" customFormat="1" ht="18.7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</row>
    <row r="35" spans="1:33" s="4" customFormat="1" ht="24" customHeight="1">
      <c r="A35" s="201" t="s">
        <v>174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19"/>
      <c r="AC35" s="19"/>
      <c r="AD35" s="19"/>
      <c r="AE35" s="19"/>
      <c r="AF35" s="19"/>
      <c r="AG35" s="19"/>
    </row>
    <row r="36" spans="1:33" s="4" customFormat="1" ht="24" customHeight="1">
      <c r="A36" s="201" t="s">
        <v>175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19"/>
      <c r="AC36" s="19"/>
      <c r="AD36" s="19"/>
      <c r="AE36" s="19"/>
      <c r="AF36" s="19"/>
      <c r="AG36" s="19"/>
    </row>
    <row r="37" spans="1:33" s="4" customFormat="1" ht="24" customHeight="1">
      <c r="A37" s="201" t="s">
        <v>176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19"/>
      <c r="AC37" s="19"/>
      <c r="AD37" s="19"/>
      <c r="AE37" s="19"/>
      <c r="AF37" s="19"/>
      <c r="AG37" s="19"/>
    </row>
    <row r="38" spans="1:33" s="16" customFormat="1" ht="18.75" customHeight="1">
      <c r="A38" s="201" t="s">
        <v>173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19"/>
      <c r="AC38" s="19"/>
      <c r="AD38" s="19"/>
      <c r="AE38" s="19"/>
      <c r="AF38" s="19"/>
      <c r="AG38" s="19"/>
    </row>
    <row r="39" spans="1:29" s="5" customFormat="1" ht="18.75">
      <c r="A39" s="205" t="s">
        <v>30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17"/>
      <c r="AC39" s="17"/>
    </row>
    <row r="40" spans="1:29" s="5" customFormat="1" ht="21.75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17"/>
      <c r="AC40" s="17"/>
    </row>
    <row r="41" spans="1:33" s="5" customFormat="1" ht="24.75" customHeight="1">
      <c r="A41" s="201" t="s">
        <v>181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19"/>
      <c r="AC41" s="19"/>
      <c r="AD41" s="19"/>
      <c r="AE41" s="19"/>
      <c r="AF41" s="19"/>
      <c r="AG41" s="19"/>
    </row>
    <row r="42" spans="1:33" s="5" customFormat="1" ht="23.25" customHeight="1">
      <c r="A42" s="201" t="s">
        <v>177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"/>
      <c r="AC42" s="20"/>
      <c r="AD42" s="20"/>
      <c r="AE42" s="20"/>
      <c r="AF42" s="20"/>
      <c r="AG42" s="20"/>
    </row>
    <row r="43" spans="1:33" s="5" customFormat="1" ht="23.25" customHeight="1">
      <c r="A43" s="201" t="s">
        <v>178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"/>
      <c r="AC43" s="20"/>
      <c r="AD43" s="20"/>
      <c r="AE43" s="20"/>
      <c r="AF43" s="20"/>
      <c r="AG43" s="20"/>
    </row>
    <row r="44" spans="1:33" s="5" customFormat="1" ht="24.75" customHeight="1">
      <c r="A44" s="201" t="s">
        <v>179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"/>
      <c r="AC44" s="20"/>
      <c r="AD44" s="20"/>
      <c r="AE44" s="20"/>
      <c r="AF44" s="20"/>
      <c r="AG44" s="20"/>
    </row>
    <row r="45" spans="1:33" s="5" customFormat="1" ht="26.25" customHeight="1">
      <c r="A45" s="201" t="s">
        <v>182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"/>
      <c r="AC45" s="20"/>
      <c r="AD45" s="20"/>
      <c r="AE45" s="20"/>
      <c r="AF45" s="20"/>
      <c r="AG45" s="20"/>
    </row>
    <row r="46" spans="1:33" s="5" customFormat="1" ht="21.75" customHeight="1">
      <c r="A46" s="201" t="s">
        <v>180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"/>
      <c r="AC46" s="20"/>
      <c r="AD46" s="20"/>
      <c r="AE46" s="20"/>
      <c r="AF46" s="20"/>
      <c r="AG46" s="20"/>
    </row>
    <row r="47" spans="1:33" s="16" customFormat="1" ht="29.25" customHeight="1">
      <c r="A47" s="201" t="s">
        <v>183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"/>
      <c r="AC47" s="20"/>
      <c r="AD47" s="20"/>
      <c r="AE47" s="20"/>
      <c r="AF47" s="20"/>
      <c r="AG47" s="20"/>
    </row>
    <row r="48" spans="1:27" s="5" customFormat="1" ht="24" customHeight="1">
      <c r="A48" s="205" t="s">
        <v>31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</row>
    <row r="49" spans="1:27" s="5" customFormat="1" ht="24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</row>
    <row r="50" spans="1:33" s="5" customFormat="1" ht="30.75" customHeight="1">
      <c r="A50" s="201" t="s">
        <v>184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2"/>
      <c r="AC50" s="22"/>
      <c r="AD50" s="22"/>
      <c r="AE50" s="22"/>
      <c r="AF50" s="22"/>
      <c r="AG50" s="22"/>
    </row>
    <row r="51" spans="1:33" s="5" customFormat="1" ht="27.75" customHeight="1">
      <c r="A51" s="201" t="s">
        <v>190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2"/>
      <c r="AC51" s="22"/>
      <c r="AD51" s="22"/>
      <c r="AE51" s="22"/>
      <c r="AF51" s="22"/>
      <c r="AG51" s="22"/>
    </row>
    <row r="52" spans="1:33" s="5" customFormat="1" ht="25.5" customHeight="1">
      <c r="A52" s="201" t="s">
        <v>185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3"/>
      <c r="AC52" s="23"/>
      <c r="AD52" s="23"/>
      <c r="AE52" s="23"/>
      <c r="AF52" s="23"/>
      <c r="AG52" s="23"/>
    </row>
    <row r="53" spans="1:33" s="5" customFormat="1" ht="24" customHeight="1">
      <c r="A53" s="202" t="s">
        <v>186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2"/>
      <c r="AC53" s="22"/>
      <c r="AD53" s="22"/>
      <c r="AE53" s="22"/>
      <c r="AF53" s="22"/>
      <c r="AG53" s="22"/>
    </row>
    <row r="54" spans="1:33" s="3" customFormat="1" ht="23.25" customHeight="1">
      <c r="A54" s="203" t="s">
        <v>187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1"/>
      <c r="AC54" s="21"/>
      <c r="AD54" s="21"/>
      <c r="AE54" s="21"/>
      <c r="AF54" s="21"/>
      <c r="AG54" s="21"/>
    </row>
    <row r="55" spans="1:27" s="3" customFormat="1" ht="24" customHeight="1">
      <c r="A55" s="195" t="s">
        <v>148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204"/>
      <c r="AA55" s="70">
        <v>63541136.1</v>
      </c>
    </row>
    <row r="56" spans="1:27" s="3" customFormat="1" ht="30" customHeight="1">
      <c r="A56" s="196" t="s">
        <v>36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</row>
    <row r="57" spans="1:27" s="3" customFormat="1" ht="36" customHeight="1">
      <c r="A57" s="197" t="s">
        <v>15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9"/>
      <c r="AA57" s="71">
        <v>45014846.34</v>
      </c>
    </row>
    <row r="58" spans="1:27" s="3" customFormat="1" ht="42" customHeight="1">
      <c r="A58" s="192" t="s">
        <v>14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4"/>
      <c r="AA58" s="71">
        <v>0</v>
      </c>
    </row>
    <row r="59" spans="1:27" s="3" customFormat="1" ht="60.75" customHeight="1">
      <c r="A59" s="192" t="s">
        <v>24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4"/>
      <c r="AA59" s="71">
        <v>0.44</v>
      </c>
    </row>
    <row r="60" spans="1:27" s="3" customFormat="1" ht="47.25" customHeight="1">
      <c r="A60" s="195" t="s">
        <v>37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07">
        <v>15469275.66</v>
      </c>
    </row>
    <row r="61" spans="1:27" s="5" customFormat="1" ht="24.75" customHeight="1">
      <c r="A61" s="196" t="s">
        <v>16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</row>
    <row r="62" spans="1:27" s="5" customFormat="1" ht="27.75" customHeight="1">
      <c r="A62" s="197" t="s">
        <v>38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9"/>
      <c r="AA62" s="71">
        <v>11334296.22</v>
      </c>
    </row>
    <row r="63" spans="1:27" s="6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s="3" customFormat="1" ht="37.5" customHeight="1">
      <c r="A64" s="200" t="s">
        <v>226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</row>
    <row r="65" spans="1:27" s="3" customFormat="1" ht="26.2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</row>
    <row r="66" spans="1:27" s="3" customFormat="1" ht="18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1:27" s="10" customFormat="1" ht="25.5">
      <c r="A67" s="72" t="s">
        <v>47</v>
      </c>
      <c r="B67" s="191" t="s">
        <v>17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147</v>
      </c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</row>
    <row r="68" spans="1:27" s="3" customFormat="1" ht="18.75" customHeight="1">
      <c r="A68" s="72">
        <v>1</v>
      </c>
      <c r="B68" s="191">
        <v>2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>
        <v>3</v>
      </c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</row>
    <row r="69" spans="1:27" s="3" customFormat="1" ht="22.5" customHeight="1">
      <c r="A69" s="73">
        <v>1</v>
      </c>
      <c r="B69" s="189" t="s">
        <v>39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5">
        <v>61135.96</v>
      </c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</row>
    <row r="70" spans="1:27" s="3" customFormat="1" ht="18.75" customHeight="1">
      <c r="A70" s="73"/>
      <c r="B70" s="136" t="s">
        <v>18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</row>
    <row r="71" spans="1:27" s="3" customFormat="1" ht="33.75" customHeight="1">
      <c r="A71" s="73" t="s">
        <v>48</v>
      </c>
      <c r="B71" s="168" t="s">
        <v>40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85">
        <v>45014.85</v>
      </c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</row>
    <row r="72" spans="1:27" s="10" customFormat="1" ht="18.75" customHeight="1">
      <c r="A72" s="73"/>
      <c r="B72" s="168" t="s">
        <v>41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85">
        <v>41312.31</v>
      </c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</row>
    <row r="73" spans="1:27" s="3" customFormat="1" ht="18.75" customHeight="1">
      <c r="A73" s="73" t="s">
        <v>49</v>
      </c>
      <c r="B73" s="190" t="s">
        <v>42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85">
        <v>11334.3</v>
      </c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</row>
    <row r="74" spans="1:27" s="3" customFormat="1" ht="18.75" customHeight="1">
      <c r="A74" s="73"/>
      <c r="B74" s="190" t="s">
        <v>41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85">
        <v>1213.9</v>
      </c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</row>
    <row r="75" spans="1:27" s="3" customFormat="1" ht="18.75" customHeight="1">
      <c r="A75" s="73">
        <v>2</v>
      </c>
      <c r="B75" s="189" t="s">
        <v>33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5">
        <v>-59528.77</v>
      </c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</row>
    <row r="76" spans="1:27" s="3" customFormat="1" ht="18.75" customHeight="1">
      <c r="A76" s="73"/>
      <c r="B76" s="168" t="s">
        <v>18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</row>
    <row r="77" spans="1:27" s="3" customFormat="1" ht="36.75" customHeight="1">
      <c r="A77" s="73" t="s">
        <v>50</v>
      </c>
      <c r="B77" s="168" t="s">
        <v>43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85">
        <v>380.14</v>
      </c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</row>
    <row r="78" spans="1:27" s="3" customFormat="1" ht="18.75" customHeight="1">
      <c r="A78" s="73"/>
      <c r="B78" s="168" t="s">
        <v>16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</row>
    <row r="79" spans="1:27" s="3" customFormat="1" ht="21.75" customHeight="1">
      <c r="A79" s="73"/>
      <c r="B79" s="168" t="s">
        <v>44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85">
        <v>380.14</v>
      </c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</row>
    <row r="80" spans="1:27" s="3" customFormat="1" ht="36.75" customHeight="1">
      <c r="A80" s="73" t="s">
        <v>51</v>
      </c>
      <c r="B80" s="168" t="s">
        <v>45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85">
        <v>0</v>
      </c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</row>
    <row r="81" spans="1:27" s="3" customFormat="1" ht="29.25" customHeight="1">
      <c r="A81" s="73" t="s">
        <v>52</v>
      </c>
      <c r="B81" s="168" t="s">
        <v>46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85">
        <v>-61052.5</v>
      </c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</row>
    <row r="82" spans="1:27" s="3" customFormat="1" ht="18.75" customHeight="1">
      <c r="A82" s="73" t="s">
        <v>53</v>
      </c>
      <c r="B82" s="189" t="s">
        <v>162</v>
      </c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5">
        <v>702.4</v>
      </c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</row>
    <row r="83" spans="1:27" s="3" customFormat="1" ht="18.75" customHeight="1">
      <c r="A83" s="73" t="s">
        <v>54</v>
      </c>
      <c r="B83" s="189" t="s">
        <v>163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5">
        <v>441.19</v>
      </c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</row>
    <row r="84" spans="1:27" s="3" customFormat="1" ht="18.75" customHeight="1">
      <c r="A84" s="73">
        <v>3</v>
      </c>
      <c r="B84" s="189" t="s">
        <v>155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5">
        <v>923.22</v>
      </c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</row>
    <row r="85" spans="1:27" s="3" customFormat="1" ht="18.75" customHeight="1">
      <c r="A85" s="73"/>
      <c r="B85" s="168" t="s">
        <v>156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85">
        <v>0</v>
      </c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</row>
    <row r="86" spans="1:27" s="3" customFormat="1" ht="18.75">
      <c r="A86" s="73"/>
      <c r="B86" s="168" t="s">
        <v>164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85">
        <v>923.22</v>
      </c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</row>
    <row r="87" spans="1:27" s="3" customFormat="1" ht="20.25" customHeight="1">
      <c r="A87" s="73"/>
      <c r="B87" s="170" t="s">
        <v>157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2"/>
      <c r="M87" s="186">
        <v>229.05</v>
      </c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8"/>
    </row>
    <row r="88" spans="1:27" s="3" customFormat="1" ht="18.7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</row>
    <row r="89" spans="1:27" s="11" customFormat="1" ht="18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s="11" customFormat="1" ht="22.5" customHeight="1">
      <c r="A90" s="183" t="s">
        <v>235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</row>
    <row r="91" spans="1:27" s="11" customFormat="1" ht="13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84"/>
      <c r="Y91" s="184"/>
      <c r="Z91" s="184"/>
      <c r="AA91" s="184"/>
    </row>
    <row r="92" spans="1:27" s="11" customFormat="1" ht="66.75" customHeight="1">
      <c r="A92" s="136" t="s">
        <v>17</v>
      </c>
      <c r="B92" s="136"/>
      <c r="C92" s="136"/>
      <c r="D92" s="136"/>
      <c r="E92" s="136"/>
      <c r="F92" s="136"/>
      <c r="G92" s="136"/>
      <c r="H92" s="136"/>
      <c r="I92" s="136" t="s">
        <v>115</v>
      </c>
      <c r="J92" s="136" t="s">
        <v>55</v>
      </c>
      <c r="K92" s="136"/>
      <c r="L92" s="136"/>
      <c r="M92" s="157" t="s">
        <v>56</v>
      </c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58"/>
    </row>
    <row r="93" spans="1:27" s="11" customFormat="1" ht="22.5" customHeight="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 t="s">
        <v>57</v>
      </c>
      <c r="N93" s="138" t="s">
        <v>16</v>
      </c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40"/>
    </row>
    <row r="94" spans="1:27" s="12" customFormat="1" ht="75" customHeight="1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 t="s">
        <v>218</v>
      </c>
      <c r="O94" s="181" t="s">
        <v>219</v>
      </c>
      <c r="P94" s="138" t="s">
        <v>152</v>
      </c>
      <c r="Q94" s="139"/>
      <c r="R94" s="139"/>
      <c r="S94" s="139"/>
      <c r="T94" s="139"/>
      <c r="U94" s="140"/>
      <c r="V94" s="136" t="s">
        <v>58</v>
      </c>
      <c r="W94" s="136" t="s">
        <v>59</v>
      </c>
      <c r="X94" s="136" t="s">
        <v>60</v>
      </c>
      <c r="Y94" s="136"/>
      <c r="Z94" s="136"/>
      <c r="AA94" s="136"/>
    </row>
    <row r="95" spans="1:27" s="12" customFormat="1" ht="400.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82"/>
      <c r="P95" s="76" t="s">
        <v>191</v>
      </c>
      <c r="Q95" s="108" t="s">
        <v>200</v>
      </c>
      <c r="R95" s="76" t="s">
        <v>192</v>
      </c>
      <c r="S95" s="76" t="s">
        <v>200</v>
      </c>
      <c r="T95" s="76" t="s">
        <v>199</v>
      </c>
      <c r="U95" s="108" t="s">
        <v>232</v>
      </c>
      <c r="V95" s="136"/>
      <c r="W95" s="136"/>
      <c r="X95" s="120" t="s">
        <v>159</v>
      </c>
      <c r="Y95" s="120" t="s">
        <v>160</v>
      </c>
      <c r="Z95" s="120" t="s">
        <v>161</v>
      </c>
      <c r="AA95" s="120" t="s">
        <v>61</v>
      </c>
    </row>
    <row r="96" spans="1:27" s="14" customFormat="1" ht="18.75" customHeight="1">
      <c r="A96" s="180">
        <v>1</v>
      </c>
      <c r="B96" s="180"/>
      <c r="C96" s="180"/>
      <c r="D96" s="180"/>
      <c r="E96" s="180"/>
      <c r="F96" s="180"/>
      <c r="G96" s="180"/>
      <c r="H96" s="180"/>
      <c r="I96" s="125">
        <v>2</v>
      </c>
      <c r="J96" s="180">
        <v>3</v>
      </c>
      <c r="K96" s="180"/>
      <c r="L96" s="180"/>
      <c r="M96" s="125">
        <v>4</v>
      </c>
      <c r="N96" s="125">
        <v>5</v>
      </c>
      <c r="O96" s="125" t="s">
        <v>220</v>
      </c>
      <c r="P96" s="125">
        <v>6</v>
      </c>
      <c r="Q96" s="125" t="s">
        <v>229</v>
      </c>
      <c r="R96" s="125">
        <v>7</v>
      </c>
      <c r="S96" s="125">
        <v>8</v>
      </c>
      <c r="T96" s="125">
        <v>9</v>
      </c>
      <c r="U96" s="125" t="s">
        <v>231</v>
      </c>
      <c r="V96" s="125">
        <v>8</v>
      </c>
      <c r="W96" s="125">
        <v>9</v>
      </c>
      <c r="X96" s="125">
        <v>10</v>
      </c>
      <c r="Y96" s="125">
        <v>11</v>
      </c>
      <c r="Z96" s="125">
        <v>12</v>
      </c>
      <c r="AA96" s="125">
        <v>13</v>
      </c>
    </row>
    <row r="97" spans="1:27" s="13" customFormat="1" ht="22.5">
      <c r="A97" s="177" t="s">
        <v>62</v>
      </c>
      <c r="B97" s="177"/>
      <c r="C97" s="177"/>
      <c r="D97" s="177"/>
      <c r="E97" s="177"/>
      <c r="F97" s="177"/>
      <c r="G97" s="177"/>
      <c r="H97" s="177"/>
      <c r="I97" s="77" t="s">
        <v>64</v>
      </c>
      <c r="J97" s="178" t="s">
        <v>84</v>
      </c>
      <c r="K97" s="178"/>
      <c r="L97" s="178"/>
      <c r="M97" s="126">
        <f>M98+M99+M100+M101+M102+M103+M104</f>
        <v>39006431.42</v>
      </c>
      <c r="N97" s="78">
        <f>N105-N148-N142</f>
        <v>31749815</v>
      </c>
      <c r="O97" s="78">
        <f>O105-O148-O142</f>
        <v>0</v>
      </c>
      <c r="P97" s="78">
        <f aca="true" t="shared" si="0" ref="P97:V97">P102</f>
        <v>49043</v>
      </c>
      <c r="Q97" s="78">
        <f t="shared" si="0"/>
        <v>227670.17</v>
      </c>
      <c r="R97" s="78">
        <f t="shared" si="0"/>
        <v>535040</v>
      </c>
      <c r="S97" s="78">
        <f t="shared" si="0"/>
        <v>0</v>
      </c>
      <c r="T97" s="78">
        <f t="shared" si="0"/>
        <v>0</v>
      </c>
      <c r="U97" s="78">
        <f t="shared" si="0"/>
        <v>3147.25</v>
      </c>
      <c r="V97" s="78">
        <f t="shared" si="0"/>
        <v>0</v>
      </c>
      <c r="W97" s="126">
        <f>W99</f>
        <v>0</v>
      </c>
      <c r="X97" s="126">
        <f>X99</f>
        <v>0</v>
      </c>
      <c r="Y97" s="126">
        <f>Y99</f>
        <v>6159806</v>
      </c>
      <c r="Z97" s="126">
        <f>Z103</f>
        <v>281910</v>
      </c>
      <c r="AA97" s="126">
        <f>AA99</f>
        <v>0</v>
      </c>
    </row>
    <row r="98" spans="1:27" s="5" customFormat="1" ht="68.25" customHeight="1">
      <c r="A98" s="168" t="s">
        <v>63</v>
      </c>
      <c r="B98" s="168"/>
      <c r="C98" s="168"/>
      <c r="D98" s="168"/>
      <c r="E98" s="168"/>
      <c r="F98" s="168"/>
      <c r="G98" s="168"/>
      <c r="H98" s="168"/>
      <c r="I98" s="79" t="s">
        <v>65</v>
      </c>
      <c r="J98" s="176" t="s">
        <v>84</v>
      </c>
      <c r="K98" s="176"/>
      <c r="L98" s="176"/>
      <c r="M98" s="80">
        <f>Z98</f>
        <v>0</v>
      </c>
      <c r="N98" s="80" t="s">
        <v>84</v>
      </c>
      <c r="O98" s="80" t="s">
        <v>84</v>
      </c>
      <c r="P98" s="80" t="s">
        <v>84</v>
      </c>
      <c r="Q98" s="80" t="s">
        <v>84</v>
      </c>
      <c r="R98" s="80" t="s">
        <v>84</v>
      </c>
      <c r="S98" s="80" t="s">
        <v>84</v>
      </c>
      <c r="T98" s="80" t="s">
        <v>84</v>
      </c>
      <c r="U98" s="80" t="s">
        <v>84</v>
      </c>
      <c r="V98" s="80" t="s">
        <v>84</v>
      </c>
      <c r="W98" s="80" t="s">
        <v>84</v>
      </c>
      <c r="X98" s="80"/>
      <c r="Y98" s="80"/>
      <c r="Z98" s="80"/>
      <c r="AA98" s="80" t="s">
        <v>84</v>
      </c>
    </row>
    <row r="99" spans="1:27" s="5" customFormat="1" ht="18.75" customHeight="1">
      <c r="A99" s="168" t="s">
        <v>66</v>
      </c>
      <c r="B99" s="168"/>
      <c r="C99" s="168"/>
      <c r="D99" s="168"/>
      <c r="E99" s="168"/>
      <c r="F99" s="168"/>
      <c r="G99" s="168"/>
      <c r="H99" s="168"/>
      <c r="I99" s="79" t="s">
        <v>67</v>
      </c>
      <c r="J99" s="176" t="s">
        <v>84</v>
      </c>
      <c r="K99" s="176"/>
      <c r="L99" s="176"/>
      <c r="M99" s="80">
        <f>Y99+X99+Z99+N99</f>
        <v>37909621</v>
      </c>
      <c r="N99" s="81">
        <f>N105-N148-N142</f>
        <v>31749815</v>
      </c>
      <c r="O99" s="81"/>
      <c r="P99" s="80" t="s">
        <v>84</v>
      </c>
      <c r="Q99" s="80" t="s">
        <v>84</v>
      </c>
      <c r="R99" s="80" t="s">
        <v>84</v>
      </c>
      <c r="S99" s="80" t="s">
        <v>84</v>
      </c>
      <c r="T99" s="80" t="s">
        <v>84</v>
      </c>
      <c r="U99" s="80" t="s">
        <v>84</v>
      </c>
      <c r="V99" s="80" t="s">
        <v>84</v>
      </c>
      <c r="W99" s="127">
        <f>W105</f>
        <v>0</v>
      </c>
      <c r="X99" s="127">
        <f>X105</f>
        <v>0</v>
      </c>
      <c r="Y99" s="127">
        <f>Y105-Y148</f>
        <v>6159806</v>
      </c>
      <c r="Z99" s="127">
        <v>0</v>
      </c>
      <c r="AA99" s="127">
        <f>AA105-AA148</f>
        <v>0</v>
      </c>
    </row>
    <row r="100" spans="1:27" s="14" customFormat="1" ht="18.75" customHeight="1">
      <c r="A100" s="168" t="s">
        <v>68</v>
      </c>
      <c r="B100" s="168"/>
      <c r="C100" s="168"/>
      <c r="D100" s="168"/>
      <c r="E100" s="168"/>
      <c r="F100" s="168"/>
      <c r="G100" s="168"/>
      <c r="H100" s="168"/>
      <c r="I100" s="79" t="s">
        <v>85</v>
      </c>
      <c r="J100" s="176" t="s">
        <v>84</v>
      </c>
      <c r="K100" s="176"/>
      <c r="L100" s="176"/>
      <c r="M100" s="80">
        <f>Z100</f>
        <v>0</v>
      </c>
      <c r="N100" s="80" t="s">
        <v>84</v>
      </c>
      <c r="O100" s="80" t="s">
        <v>84</v>
      </c>
      <c r="P100" s="80" t="s">
        <v>84</v>
      </c>
      <c r="Q100" s="80" t="s">
        <v>84</v>
      </c>
      <c r="R100" s="80" t="s">
        <v>84</v>
      </c>
      <c r="S100" s="80" t="s">
        <v>84</v>
      </c>
      <c r="T100" s="80" t="s">
        <v>84</v>
      </c>
      <c r="U100" s="80" t="s">
        <v>84</v>
      </c>
      <c r="V100" s="80" t="s">
        <v>84</v>
      </c>
      <c r="W100" s="80" t="s">
        <v>84</v>
      </c>
      <c r="X100" s="127"/>
      <c r="Y100" s="127"/>
      <c r="Z100" s="127"/>
      <c r="AA100" s="80" t="s">
        <v>84</v>
      </c>
    </row>
    <row r="101" spans="1:27" s="5" customFormat="1" ht="18.75">
      <c r="A101" s="168" t="s">
        <v>116</v>
      </c>
      <c r="B101" s="168"/>
      <c r="C101" s="168"/>
      <c r="D101" s="168"/>
      <c r="E101" s="168"/>
      <c r="F101" s="168"/>
      <c r="G101" s="168"/>
      <c r="H101" s="168"/>
      <c r="I101" s="79" t="s">
        <v>86</v>
      </c>
      <c r="J101" s="176" t="s">
        <v>84</v>
      </c>
      <c r="K101" s="176"/>
      <c r="L101" s="176"/>
      <c r="M101" s="80">
        <f>Z101</f>
        <v>0</v>
      </c>
      <c r="N101" s="80" t="s">
        <v>84</v>
      </c>
      <c r="O101" s="80" t="s">
        <v>84</v>
      </c>
      <c r="P101" s="80" t="s">
        <v>84</v>
      </c>
      <c r="Q101" s="80" t="s">
        <v>84</v>
      </c>
      <c r="R101" s="80" t="s">
        <v>84</v>
      </c>
      <c r="S101" s="80" t="s">
        <v>84</v>
      </c>
      <c r="T101" s="80" t="s">
        <v>84</v>
      </c>
      <c r="U101" s="80" t="s">
        <v>84</v>
      </c>
      <c r="V101" s="80" t="s">
        <v>84</v>
      </c>
      <c r="W101" s="80" t="s">
        <v>84</v>
      </c>
      <c r="X101" s="127"/>
      <c r="Y101" s="127"/>
      <c r="Z101" s="127"/>
      <c r="AA101" s="80" t="s">
        <v>84</v>
      </c>
    </row>
    <row r="102" spans="1:27" s="3" customFormat="1" ht="43.5" customHeight="1">
      <c r="A102" s="168" t="s">
        <v>117</v>
      </c>
      <c r="B102" s="168"/>
      <c r="C102" s="168"/>
      <c r="D102" s="168"/>
      <c r="E102" s="168"/>
      <c r="F102" s="168"/>
      <c r="G102" s="168"/>
      <c r="H102" s="168"/>
      <c r="I102" s="79" t="s">
        <v>87</v>
      </c>
      <c r="J102" s="176" t="s">
        <v>84</v>
      </c>
      <c r="K102" s="176"/>
      <c r="L102" s="176"/>
      <c r="M102" s="80">
        <f>P102+R102+V102+T102+S102+Q102+U102</f>
        <v>814900.42</v>
      </c>
      <c r="N102" s="80" t="s">
        <v>84</v>
      </c>
      <c r="O102" s="80" t="s">
        <v>84</v>
      </c>
      <c r="P102" s="127">
        <f aca="true" t="shared" si="1" ref="P102:V102">P105</f>
        <v>49043</v>
      </c>
      <c r="Q102" s="127">
        <f t="shared" si="1"/>
        <v>227670.17</v>
      </c>
      <c r="R102" s="127">
        <f t="shared" si="1"/>
        <v>535040</v>
      </c>
      <c r="S102" s="127">
        <f t="shared" si="1"/>
        <v>0</v>
      </c>
      <c r="T102" s="127">
        <f t="shared" si="1"/>
        <v>0</v>
      </c>
      <c r="U102" s="127">
        <f t="shared" si="1"/>
        <v>3147.25</v>
      </c>
      <c r="V102" s="127">
        <f t="shared" si="1"/>
        <v>0</v>
      </c>
      <c r="W102" s="127" t="s">
        <v>84</v>
      </c>
      <c r="X102" s="127" t="s">
        <v>84</v>
      </c>
      <c r="Y102" s="127" t="s">
        <v>84</v>
      </c>
      <c r="Z102" s="127" t="s">
        <v>84</v>
      </c>
      <c r="AA102" s="127" t="s">
        <v>84</v>
      </c>
    </row>
    <row r="103" spans="1:27" s="3" customFormat="1" ht="18.75">
      <c r="A103" s="168" t="s">
        <v>69</v>
      </c>
      <c r="B103" s="168"/>
      <c r="C103" s="168"/>
      <c r="D103" s="168"/>
      <c r="E103" s="168"/>
      <c r="F103" s="168"/>
      <c r="G103" s="168"/>
      <c r="H103" s="168"/>
      <c r="I103" s="79" t="s">
        <v>88</v>
      </c>
      <c r="J103" s="176" t="s">
        <v>84</v>
      </c>
      <c r="K103" s="176"/>
      <c r="L103" s="176"/>
      <c r="M103" s="80">
        <f>Z103</f>
        <v>281910</v>
      </c>
      <c r="N103" s="80" t="s">
        <v>84</v>
      </c>
      <c r="O103" s="80" t="s">
        <v>84</v>
      </c>
      <c r="P103" s="80" t="s">
        <v>84</v>
      </c>
      <c r="Q103" s="80" t="s">
        <v>84</v>
      </c>
      <c r="R103" s="80" t="s">
        <v>84</v>
      </c>
      <c r="S103" s="80" t="s">
        <v>84</v>
      </c>
      <c r="T103" s="80" t="s">
        <v>84</v>
      </c>
      <c r="U103" s="80" t="s">
        <v>84</v>
      </c>
      <c r="V103" s="80" t="s">
        <v>84</v>
      </c>
      <c r="W103" s="127" t="s">
        <v>84</v>
      </c>
      <c r="X103" s="127"/>
      <c r="Y103" s="127"/>
      <c r="Z103" s="127">
        <f>Z105-Z148</f>
        <v>281910</v>
      </c>
      <c r="AA103" s="127"/>
    </row>
    <row r="104" spans="1:27" s="3" customFormat="1" ht="18.75">
      <c r="A104" s="168" t="s">
        <v>70</v>
      </c>
      <c r="B104" s="168"/>
      <c r="C104" s="168"/>
      <c r="D104" s="168"/>
      <c r="E104" s="168"/>
      <c r="F104" s="168"/>
      <c r="G104" s="168"/>
      <c r="H104" s="168"/>
      <c r="I104" s="79" t="s">
        <v>89</v>
      </c>
      <c r="J104" s="176" t="s">
        <v>84</v>
      </c>
      <c r="K104" s="176"/>
      <c r="L104" s="176"/>
      <c r="M104" s="80">
        <f>Z104</f>
        <v>0</v>
      </c>
      <c r="N104" s="80" t="s">
        <v>84</v>
      </c>
      <c r="O104" s="80" t="s">
        <v>84</v>
      </c>
      <c r="P104" s="80" t="s">
        <v>84</v>
      </c>
      <c r="Q104" s="80" t="s">
        <v>84</v>
      </c>
      <c r="R104" s="80" t="s">
        <v>84</v>
      </c>
      <c r="S104" s="80" t="s">
        <v>84</v>
      </c>
      <c r="T104" s="80" t="s">
        <v>84</v>
      </c>
      <c r="U104" s="80" t="s">
        <v>84</v>
      </c>
      <c r="V104" s="80" t="s">
        <v>84</v>
      </c>
      <c r="W104" s="127" t="s">
        <v>84</v>
      </c>
      <c r="X104" s="127"/>
      <c r="Y104" s="127"/>
      <c r="Z104" s="127"/>
      <c r="AA104" s="127" t="s">
        <v>84</v>
      </c>
    </row>
    <row r="105" spans="1:27" s="3" customFormat="1" ht="22.5">
      <c r="A105" s="177" t="s">
        <v>71</v>
      </c>
      <c r="B105" s="177"/>
      <c r="C105" s="177"/>
      <c r="D105" s="177"/>
      <c r="E105" s="177"/>
      <c r="F105" s="177"/>
      <c r="G105" s="177"/>
      <c r="H105" s="177"/>
      <c r="I105" s="77" t="s">
        <v>90</v>
      </c>
      <c r="J105" s="178" t="s">
        <v>84</v>
      </c>
      <c r="K105" s="178"/>
      <c r="L105" s="178"/>
      <c r="M105" s="78">
        <f aca="true" t="shared" si="2" ref="M105:AA105">M106+M111+M118+M130+M113+M117</f>
        <v>39383419.29</v>
      </c>
      <c r="N105" s="78">
        <f>N106+N111+N118+N130+N113+N117</f>
        <v>31751515</v>
      </c>
      <c r="O105" s="78">
        <f t="shared" si="2"/>
        <v>0</v>
      </c>
      <c r="P105" s="78">
        <f>P106+P111+P118+P130+P113+P117</f>
        <v>49043</v>
      </c>
      <c r="Q105" s="78">
        <f>Q106+Q111+Q118+Q130+Q113+Q117</f>
        <v>227670.17</v>
      </c>
      <c r="R105" s="78">
        <f t="shared" si="2"/>
        <v>535040</v>
      </c>
      <c r="S105" s="78">
        <f t="shared" si="2"/>
        <v>0</v>
      </c>
      <c r="T105" s="78">
        <f t="shared" si="2"/>
        <v>0</v>
      </c>
      <c r="U105" s="78">
        <f t="shared" si="2"/>
        <v>3147.25</v>
      </c>
      <c r="V105" s="78">
        <f t="shared" si="2"/>
        <v>0</v>
      </c>
      <c r="W105" s="78">
        <f t="shared" si="2"/>
        <v>0</v>
      </c>
      <c r="X105" s="78">
        <f t="shared" si="2"/>
        <v>0</v>
      </c>
      <c r="Y105" s="78">
        <f t="shared" si="2"/>
        <v>6501330.71</v>
      </c>
      <c r="Z105" s="78">
        <f t="shared" si="2"/>
        <v>318820.41</v>
      </c>
      <c r="AA105" s="78">
        <f t="shared" si="2"/>
        <v>0</v>
      </c>
    </row>
    <row r="106" spans="1:27" s="3" customFormat="1" ht="18.75" customHeight="1">
      <c r="A106" s="167" t="s">
        <v>72</v>
      </c>
      <c r="B106" s="167"/>
      <c r="C106" s="167"/>
      <c r="D106" s="167"/>
      <c r="E106" s="167"/>
      <c r="F106" s="167"/>
      <c r="G106" s="167"/>
      <c r="H106" s="167"/>
      <c r="I106" s="82" t="s">
        <v>91</v>
      </c>
      <c r="J106" s="164">
        <v>100</v>
      </c>
      <c r="K106" s="164"/>
      <c r="L106" s="164"/>
      <c r="M106" s="83">
        <f>M107+M110</f>
        <v>31617603</v>
      </c>
      <c r="N106" s="83">
        <f>N107+N110</f>
        <v>27527823</v>
      </c>
      <c r="O106" s="83">
        <f>O107+O110</f>
        <v>0</v>
      </c>
      <c r="P106" s="83">
        <f aca="true" t="shared" si="3" ref="P106:AA106">P107+P110</f>
        <v>0</v>
      </c>
      <c r="Q106" s="83">
        <f t="shared" si="3"/>
        <v>0</v>
      </c>
      <c r="R106" s="83">
        <f t="shared" si="3"/>
        <v>0</v>
      </c>
      <c r="S106" s="83">
        <f t="shared" si="3"/>
        <v>0</v>
      </c>
      <c r="T106" s="83">
        <f t="shared" si="3"/>
        <v>0</v>
      </c>
      <c r="U106" s="83">
        <f t="shared" si="3"/>
        <v>0</v>
      </c>
      <c r="V106" s="83">
        <f t="shared" si="3"/>
        <v>0</v>
      </c>
      <c r="W106" s="83">
        <f t="shared" si="3"/>
        <v>0</v>
      </c>
      <c r="X106" s="83">
        <f t="shared" si="3"/>
        <v>0</v>
      </c>
      <c r="Y106" s="83">
        <f>Y107+Y110</f>
        <v>4089780</v>
      </c>
      <c r="Z106" s="83">
        <f>Z107+Z110</f>
        <v>0</v>
      </c>
      <c r="AA106" s="83">
        <f t="shared" si="3"/>
        <v>0</v>
      </c>
    </row>
    <row r="107" spans="1:27" s="3" customFormat="1" ht="18.75" customHeight="1">
      <c r="A107" s="168" t="s">
        <v>78</v>
      </c>
      <c r="B107" s="168"/>
      <c r="C107" s="168"/>
      <c r="D107" s="168"/>
      <c r="E107" s="168"/>
      <c r="F107" s="168"/>
      <c r="G107" s="168"/>
      <c r="H107" s="168"/>
      <c r="I107" s="79" t="s">
        <v>92</v>
      </c>
      <c r="J107" s="169">
        <v>110</v>
      </c>
      <c r="K107" s="169"/>
      <c r="L107" s="169"/>
      <c r="M107" s="119">
        <f>M108+M109</f>
        <v>31615203</v>
      </c>
      <c r="N107" s="119">
        <f aca="true" t="shared" si="4" ref="N107:AA107">N108+N109</f>
        <v>27525423</v>
      </c>
      <c r="O107" s="119">
        <f t="shared" si="4"/>
        <v>0</v>
      </c>
      <c r="P107" s="119">
        <f t="shared" si="4"/>
        <v>0</v>
      </c>
      <c r="Q107" s="119">
        <f t="shared" si="4"/>
        <v>0</v>
      </c>
      <c r="R107" s="119">
        <f t="shared" si="4"/>
        <v>0</v>
      </c>
      <c r="S107" s="119">
        <f t="shared" si="4"/>
        <v>0</v>
      </c>
      <c r="T107" s="119">
        <f t="shared" si="4"/>
        <v>0</v>
      </c>
      <c r="U107" s="119">
        <f t="shared" si="4"/>
        <v>0</v>
      </c>
      <c r="V107" s="119">
        <f t="shared" si="4"/>
        <v>0</v>
      </c>
      <c r="W107" s="119">
        <f t="shared" si="4"/>
        <v>0</v>
      </c>
      <c r="X107" s="119">
        <f t="shared" si="4"/>
        <v>0</v>
      </c>
      <c r="Y107" s="119">
        <f>Y108+Y109</f>
        <v>4089780</v>
      </c>
      <c r="Z107" s="119">
        <f>Z108+Z109</f>
        <v>0</v>
      </c>
      <c r="AA107" s="119">
        <f t="shared" si="4"/>
        <v>0</v>
      </c>
    </row>
    <row r="108" spans="1:27" s="3" customFormat="1" ht="18.75" customHeight="1">
      <c r="A108" s="168" t="s">
        <v>118</v>
      </c>
      <c r="B108" s="168"/>
      <c r="C108" s="168"/>
      <c r="D108" s="168"/>
      <c r="E108" s="168"/>
      <c r="F108" s="168"/>
      <c r="G108" s="168"/>
      <c r="H108" s="168"/>
      <c r="I108" s="79" t="s">
        <v>93</v>
      </c>
      <c r="J108" s="169">
        <v>111</v>
      </c>
      <c r="K108" s="169"/>
      <c r="L108" s="169"/>
      <c r="M108" s="119">
        <f>N108+P108+R108+V108+W108+X108+Y108+Z108+O108</f>
        <v>24282030</v>
      </c>
      <c r="N108" s="84">
        <f>20799674+341204</f>
        <v>21140878</v>
      </c>
      <c r="O108" s="84"/>
      <c r="P108" s="84"/>
      <c r="Q108" s="84"/>
      <c r="R108" s="84"/>
      <c r="S108" s="84"/>
      <c r="T108" s="84"/>
      <c r="U108" s="84"/>
      <c r="V108" s="84"/>
      <c r="W108" s="85"/>
      <c r="X108" s="85"/>
      <c r="Y108" s="127">
        <v>3141152</v>
      </c>
      <c r="Z108" s="85"/>
      <c r="AA108" s="85"/>
    </row>
    <row r="109" spans="1:27" s="3" customFormat="1" ht="18.75">
      <c r="A109" s="168" t="s">
        <v>28</v>
      </c>
      <c r="B109" s="168"/>
      <c r="C109" s="168"/>
      <c r="D109" s="168"/>
      <c r="E109" s="168"/>
      <c r="F109" s="168"/>
      <c r="G109" s="168"/>
      <c r="H109" s="168"/>
      <c r="I109" s="79" t="s">
        <v>94</v>
      </c>
      <c r="J109" s="169">
        <v>119</v>
      </c>
      <c r="K109" s="169"/>
      <c r="L109" s="169"/>
      <c r="M109" s="119">
        <f>N109+P109+R109+V109+W109+X109+Y109+Z109+O109</f>
        <v>7333173</v>
      </c>
      <c r="N109" s="84">
        <f>6281502+103043</f>
        <v>6384545</v>
      </c>
      <c r="O109" s="84"/>
      <c r="P109" s="84"/>
      <c r="Q109" s="84"/>
      <c r="R109" s="84"/>
      <c r="S109" s="84"/>
      <c r="T109" s="84"/>
      <c r="U109" s="84"/>
      <c r="V109" s="84"/>
      <c r="W109" s="127"/>
      <c r="X109" s="127"/>
      <c r="Y109" s="127">
        <v>948628</v>
      </c>
      <c r="Z109" s="127"/>
      <c r="AA109" s="127"/>
    </row>
    <row r="110" spans="1:27" s="3" customFormat="1" ht="18.75" customHeight="1">
      <c r="A110" s="168" t="s">
        <v>25</v>
      </c>
      <c r="B110" s="168"/>
      <c r="C110" s="168"/>
      <c r="D110" s="168"/>
      <c r="E110" s="168"/>
      <c r="F110" s="168"/>
      <c r="G110" s="168"/>
      <c r="H110" s="168"/>
      <c r="I110" s="79" t="s">
        <v>95</v>
      </c>
      <c r="J110" s="169">
        <v>112</v>
      </c>
      <c r="K110" s="169"/>
      <c r="L110" s="169"/>
      <c r="M110" s="119">
        <f>N110+P110+R110+V110+W110+X110+Y110+Z110+O110</f>
        <v>2400</v>
      </c>
      <c r="N110" s="84">
        <v>2400</v>
      </c>
      <c r="O110" s="84"/>
      <c r="P110" s="84"/>
      <c r="Q110" s="84"/>
      <c r="R110" s="84"/>
      <c r="S110" s="84"/>
      <c r="T110" s="84"/>
      <c r="U110" s="84"/>
      <c r="V110" s="84"/>
      <c r="W110" s="127"/>
      <c r="X110" s="127"/>
      <c r="Y110" s="127"/>
      <c r="Z110" s="127"/>
      <c r="AA110" s="127"/>
    </row>
    <row r="111" spans="1:27" s="3" customFormat="1" ht="18.75" customHeight="1">
      <c r="A111" s="167" t="s">
        <v>73</v>
      </c>
      <c r="B111" s="167"/>
      <c r="C111" s="167"/>
      <c r="D111" s="167"/>
      <c r="E111" s="167"/>
      <c r="F111" s="167"/>
      <c r="G111" s="167"/>
      <c r="H111" s="167"/>
      <c r="I111" s="82" t="s">
        <v>96</v>
      </c>
      <c r="J111" s="164">
        <v>300</v>
      </c>
      <c r="K111" s="164"/>
      <c r="L111" s="164"/>
      <c r="M111" s="83">
        <f>N111+P111+R111+V111+W111+X111+Y111+Z111+O111</f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3">
        <v>0</v>
      </c>
    </row>
    <row r="112" spans="1:27" s="3" customFormat="1" ht="18.75" customHeight="1">
      <c r="A112" s="168" t="s">
        <v>18</v>
      </c>
      <c r="B112" s="168"/>
      <c r="C112" s="168"/>
      <c r="D112" s="168"/>
      <c r="E112" s="168"/>
      <c r="F112" s="168"/>
      <c r="G112" s="168"/>
      <c r="H112" s="168"/>
      <c r="I112" s="86"/>
      <c r="J112" s="169"/>
      <c r="K112" s="169"/>
      <c r="L112" s="169"/>
      <c r="M112" s="119"/>
      <c r="N112" s="84"/>
      <c r="O112" s="84"/>
      <c r="P112" s="84"/>
      <c r="Q112" s="84"/>
      <c r="R112" s="84"/>
      <c r="S112" s="84"/>
      <c r="T112" s="84"/>
      <c r="U112" s="84"/>
      <c r="V112" s="84"/>
      <c r="W112" s="85"/>
      <c r="X112" s="85"/>
      <c r="Y112" s="85"/>
      <c r="Z112" s="85"/>
      <c r="AA112" s="85"/>
    </row>
    <row r="113" spans="1:27" s="3" customFormat="1" ht="38.25" customHeight="1">
      <c r="A113" s="167" t="s">
        <v>74</v>
      </c>
      <c r="B113" s="167"/>
      <c r="C113" s="167"/>
      <c r="D113" s="167"/>
      <c r="E113" s="167"/>
      <c r="F113" s="167"/>
      <c r="G113" s="167"/>
      <c r="H113" s="167"/>
      <c r="I113" s="87" t="s">
        <v>97</v>
      </c>
      <c r="J113" s="164">
        <v>850</v>
      </c>
      <c r="K113" s="164"/>
      <c r="L113" s="164"/>
      <c r="M113" s="83">
        <f>N113+P113+R113+V113+W113+X113+Y113+Z113+T113+S113+O113</f>
        <v>1219267.81</v>
      </c>
      <c r="N113" s="88">
        <f>N114+N115+N116</f>
        <v>1215267.81</v>
      </c>
      <c r="O113" s="88">
        <f>O114+O115+O116</f>
        <v>0</v>
      </c>
      <c r="P113" s="88">
        <f aca="true" t="shared" si="5" ref="P113:AA113">P114+P115+P116</f>
        <v>0</v>
      </c>
      <c r="Q113" s="88">
        <f t="shared" si="5"/>
        <v>0</v>
      </c>
      <c r="R113" s="88">
        <f t="shared" si="5"/>
        <v>0</v>
      </c>
      <c r="S113" s="88">
        <f t="shared" si="5"/>
        <v>0</v>
      </c>
      <c r="T113" s="88">
        <f t="shared" si="5"/>
        <v>0</v>
      </c>
      <c r="U113" s="88">
        <f t="shared" si="5"/>
        <v>3147.25</v>
      </c>
      <c r="V113" s="88">
        <f t="shared" si="5"/>
        <v>0</v>
      </c>
      <c r="W113" s="88">
        <f t="shared" si="5"/>
        <v>0</v>
      </c>
      <c r="X113" s="88">
        <f t="shared" si="5"/>
        <v>0</v>
      </c>
      <c r="Y113" s="88">
        <f t="shared" si="5"/>
        <v>4000</v>
      </c>
      <c r="Z113" s="88">
        <f t="shared" si="5"/>
        <v>0</v>
      </c>
      <c r="AA113" s="88">
        <f t="shared" si="5"/>
        <v>0</v>
      </c>
    </row>
    <row r="114" spans="1:27" s="3" customFormat="1" ht="18.75" customHeight="1">
      <c r="A114" s="168" t="s">
        <v>193</v>
      </c>
      <c r="B114" s="168"/>
      <c r="C114" s="168"/>
      <c r="D114" s="168"/>
      <c r="E114" s="168"/>
      <c r="F114" s="168"/>
      <c r="G114" s="168"/>
      <c r="H114" s="168"/>
      <c r="I114" s="79" t="s">
        <v>194</v>
      </c>
      <c r="J114" s="169">
        <v>851</v>
      </c>
      <c r="K114" s="169"/>
      <c r="L114" s="169"/>
      <c r="M114" s="119">
        <f>N114+P114+R114+V114+W114+X114+Y114+Z114+T114+O114</f>
        <v>1214949</v>
      </c>
      <c r="N114" s="84">
        <f>277895+937054</f>
        <v>1214949</v>
      </c>
      <c r="O114" s="84"/>
      <c r="P114" s="84"/>
      <c r="Q114" s="84"/>
      <c r="R114" s="84"/>
      <c r="S114" s="84"/>
      <c r="T114" s="84"/>
      <c r="U114" s="84"/>
      <c r="V114" s="84"/>
      <c r="W114" s="127"/>
      <c r="X114" s="127"/>
      <c r="Y114" s="127"/>
      <c r="Z114" s="127"/>
      <c r="AA114" s="127"/>
    </row>
    <row r="115" spans="1:27" s="3" customFormat="1" ht="18.75" customHeight="1">
      <c r="A115" s="170" t="s">
        <v>195</v>
      </c>
      <c r="B115" s="171"/>
      <c r="C115" s="171"/>
      <c r="D115" s="171"/>
      <c r="E115" s="171"/>
      <c r="F115" s="171"/>
      <c r="G115" s="171"/>
      <c r="H115" s="172"/>
      <c r="I115" s="79" t="s">
        <v>196</v>
      </c>
      <c r="J115" s="173">
        <v>852</v>
      </c>
      <c r="K115" s="174"/>
      <c r="L115" s="175"/>
      <c r="M115" s="119">
        <f>N115+P115+R115+V115+W115+X115+Y115+Z115+T115+O115</f>
        <v>0</v>
      </c>
      <c r="N115" s="84"/>
      <c r="O115" s="84"/>
      <c r="P115" s="84"/>
      <c r="Q115" s="84"/>
      <c r="R115" s="84"/>
      <c r="S115" s="84"/>
      <c r="T115" s="84"/>
      <c r="U115" s="84"/>
      <c r="V115" s="84"/>
      <c r="W115" s="127"/>
      <c r="X115" s="127"/>
      <c r="Y115" s="127"/>
      <c r="Z115" s="127"/>
      <c r="AA115" s="127"/>
    </row>
    <row r="116" spans="1:27" s="3" customFormat="1" ht="18.75" customHeight="1">
      <c r="A116" s="170" t="s">
        <v>197</v>
      </c>
      <c r="B116" s="171"/>
      <c r="C116" s="171"/>
      <c r="D116" s="171"/>
      <c r="E116" s="171"/>
      <c r="F116" s="171"/>
      <c r="G116" s="171"/>
      <c r="H116" s="172"/>
      <c r="I116" s="79" t="s">
        <v>198</v>
      </c>
      <c r="J116" s="173">
        <v>853</v>
      </c>
      <c r="K116" s="174"/>
      <c r="L116" s="175"/>
      <c r="M116" s="119">
        <f>N116+P116+R116+V116+W116+X116+Y116+Z116+T116+O116+U116</f>
        <v>7466.06</v>
      </c>
      <c r="N116" s="84">
        <v>318.81</v>
      </c>
      <c r="O116" s="84"/>
      <c r="P116" s="84"/>
      <c r="Q116" s="84"/>
      <c r="R116" s="84"/>
      <c r="S116" s="84"/>
      <c r="T116" s="84"/>
      <c r="U116" s="106">
        <v>3147.25</v>
      </c>
      <c r="V116" s="84"/>
      <c r="W116" s="127"/>
      <c r="X116" s="127"/>
      <c r="Y116" s="127">
        <v>4000</v>
      </c>
      <c r="Z116" s="127"/>
      <c r="AA116" s="127"/>
    </row>
    <row r="117" spans="1:27" s="3" customFormat="1" ht="18.75" customHeight="1">
      <c r="A117" s="168" t="s">
        <v>98</v>
      </c>
      <c r="B117" s="168"/>
      <c r="C117" s="168"/>
      <c r="D117" s="168"/>
      <c r="E117" s="168"/>
      <c r="F117" s="168"/>
      <c r="G117" s="168"/>
      <c r="H117" s="168"/>
      <c r="I117" s="79" t="s">
        <v>99</v>
      </c>
      <c r="J117" s="169"/>
      <c r="K117" s="169"/>
      <c r="L117" s="169"/>
      <c r="M117" s="119">
        <f>N117+P117+R117+V117+W117+X117+Y117+Z117+T117+O117</f>
        <v>0</v>
      </c>
      <c r="N117" s="84"/>
      <c r="O117" s="84"/>
      <c r="P117" s="84"/>
      <c r="Q117" s="84"/>
      <c r="R117" s="84"/>
      <c r="S117" s="84"/>
      <c r="T117" s="84"/>
      <c r="U117" s="84"/>
      <c r="V117" s="84"/>
      <c r="W117" s="127"/>
      <c r="X117" s="127"/>
      <c r="Y117" s="127"/>
      <c r="Z117" s="127"/>
      <c r="AA117" s="127"/>
    </row>
    <row r="118" spans="1:27" s="3" customFormat="1" ht="30.75" customHeight="1">
      <c r="A118" s="167" t="s">
        <v>75</v>
      </c>
      <c r="B118" s="167"/>
      <c r="C118" s="167"/>
      <c r="D118" s="167"/>
      <c r="E118" s="167"/>
      <c r="F118" s="167"/>
      <c r="G118" s="167"/>
      <c r="H118" s="167"/>
      <c r="I118" s="89" t="s">
        <v>100</v>
      </c>
      <c r="J118" s="164">
        <v>240</v>
      </c>
      <c r="K118" s="164"/>
      <c r="L118" s="164"/>
      <c r="M118" s="83">
        <f aca="true" t="shared" si="6" ref="M118:AA118">M120+M121+M122+M123+M124+M125+M126+M127+M129</f>
        <v>227670.17</v>
      </c>
      <c r="N118" s="83">
        <f t="shared" si="6"/>
        <v>0</v>
      </c>
      <c r="O118" s="83">
        <f t="shared" si="6"/>
        <v>0</v>
      </c>
      <c r="P118" s="83">
        <f t="shared" si="6"/>
        <v>0</v>
      </c>
      <c r="Q118" s="83">
        <f t="shared" si="6"/>
        <v>227670.17</v>
      </c>
      <c r="R118" s="83">
        <f t="shared" si="6"/>
        <v>0</v>
      </c>
      <c r="S118" s="83">
        <f t="shared" si="6"/>
        <v>0</v>
      </c>
      <c r="T118" s="83">
        <f t="shared" si="6"/>
        <v>0</v>
      </c>
      <c r="U118" s="83">
        <f t="shared" si="6"/>
        <v>0</v>
      </c>
      <c r="V118" s="83">
        <f t="shared" si="6"/>
        <v>0</v>
      </c>
      <c r="W118" s="83">
        <f t="shared" si="6"/>
        <v>0</v>
      </c>
      <c r="X118" s="83">
        <f t="shared" si="6"/>
        <v>0</v>
      </c>
      <c r="Y118" s="83">
        <f t="shared" si="6"/>
        <v>0</v>
      </c>
      <c r="Z118" s="83">
        <f t="shared" si="6"/>
        <v>0</v>
      </c>
      <c r="AA118" s="83">
        <f t="shared" si="6"/>
        <v>0</v>
      </c>
    </row>
    <row r="119" spans="1:27" s="3" customFormat="1" ht="18.75" customHeight="1">
      <c r="A119" s="168" t="s">
        <v>79</v>
      </c>
      <c r="B119" s="168"/>
      <c r="C119" s="168"/>
      <c r="D119" s="168"/>
      <c r="E119" s="168"/>
      <c r="F119" s="168"/>
      <c r="G119" s="168"/>
      <c r="H119" s="168"/>
      <c r="I119" s="79"/>
      <c r="J119" s="169">
        <v>244</v>
      </c>
      <c r="K119" s="169"/>
      <c r="L119" s="169"/>
      <c r="M119" s="119"/>
      <c r="N119" s="84"/>
      <c r="O119" s="84"/>
      <c r="P119" s="84"/>
      <c r="Q119" s="84"/>
      <c r="R119" s="84"/>
      <c r="S119" s="84"/>
      <c r="T119" s="84"/>
      <c r="U119" s="84"/>
      <c r="V119" s="84"/>
      <c r="W119" s="127"/>
      <c r="X119" s="127"/>
      <c r="Y119" s="127"/>
      <c r="Z119" s="127"/>
      <c r="AA119" s="127"/>
    </row>
    <row r="120" spans="1:27" s="3" customFormat="1" ht="18.75" customHeight="1">
      <c r="A120" s="168" t="s">
        <v>19</v>
      </c>
      <c r="B120" s="168"/>
      <c r="C120" s="168"/>
      <c r="D120" s="168"/>
      <c r="E120" s="168"/>
      <c r="F120" s="168"/>
      <c r="G120" s="168"/>
      <c r="H120" s="168"/>
      <c r="I120" s="79" t="s">
        <v>201</v>
      </c>
      <c r="J120" s="169">
        <v>244</v>
      </c>
      <c r="K120" s="169"/>
      <c r="L120" s="169"/>
      <c r="M120" s="119">
        <f>N120+P120+R120+V120+W120+X120+Y120+Z120+S120+O120+Q120</f>
        <v>0</v>
      </c>
      <c r="N120" s="84"/>
      <c r="O120" s="84"/>
      <c r="P120" s="84"/>
      <c r="Q120" s="84"/>
      <c r="R120" s="84"/>
      <c r="S120" s="84"/>
      <c r="T120" s="84"/>
      <c r="U120" s="84"/>
      <c r="V120" s="84"/>
      <c r="W120" s="127"/>
      <c r="X120" s="127"/>
      <c r="Y120" s="127"/>
      <c r="Z120" s="127"/>
      <c r="AA120" s="127"/>
    </row>
    <row r="121" spans="1:27" s="3" customFormat="1" ht="18.75" customHeight="1">
      <c r="A121" s="168" t="s">
        <v>158</v>
      </c>
      <c r="B121" s="168"/>
      <c r="C121" s="168"/>
      <c r="D121" s="168"/>
      <c r="E121" s="168"/>
      <c r="F121" s="168"/>
      <c r="G121" s="168"/>
      <c r="H121" s="168"/>
      <c r="I121" s="79" t="s">
        <v>202</v>
      </c>
      <c r="J121" s="169">
        <v>244</v>
      </c>
      <c r="K121" s="169"/>
      <c r="L121" s="169"/>
      <c r="M121" s="119">
        <f>N121+P121+R121+V121+W121+X121+Y121+Z121+S121+O121+Q121</f>
        <v>0</v>
      </c>
      <c r="N121" s="84"/>
      <c r="O121" s="84"/>
      <c r="P121" s="84"/>
      <c r="Q121" s="84"/>
      <c r="R121" s="84"/>
      <c r="S121" s="84"/>
      <c r="T121" s="84"/>
      <c r="U121" s="84"/>
      <c r="V121" s="84"/>
      <c r="W121" s="127"/>
      <c r="X121" s="127"/>
      <c r="Y121" s="127"/>
      <c r="Z121" s="127"/>
      <c r="AA121" s="127"/>
    </row>
    <row r="122" spans="1:27" s="3" customFormat="1" ht="18.75" customHeight="1">
      <c r="A122" s="168" t="s">
        <v>20</v>
      </c>
      <c r="B122" s="168"/>
      <c r="C122" s="168"/>
      <c r="D122" s="168"/>
      <c r="E122" s="168"/>
      <c r="F122" s="168"/>
      <c r="G122" s="168"/>
      <c r="H122" s="168"/>
      <c r="I122" s="79" t="s">
        <v>203</v>
      </c>
      <c r="J122" s="169">
        <v>244</v>
      </c>
      <c r="K122" s="169"/>
      <c r="L122" s="169"/>
      <c r="M122" s="119">
        <f>N122+P122+R122+V122+W122+X122+Y122+Z122+S122+O122+Q122</f>
        <v>227670.17</v>
      </c>
      <c r="N122" s="84"/>
      <c r="O122" s="84"/>
      <c r="P122" s="84"/>
      <c r="Q122" s="84">
        <v>227670.17</v>
      </c>
      <c r="R122" s="84"/>
      <c r="S122" s="80"/>
      <c r="T122" s="84"/>
      <c r="U122" s="84"/>
      <c r="V122" s="84"/>
      <c r="W122" s="127"/>
      <c r="X122" s="127"/>
      <c r="Y122" s="127"/>
      <c r="Z122" s="127"/>
      <c r="AA122" s="127"/>
    </row>
    <row r="123" spans="1:27" s="3" customFormat="1" ht="18.75" customHeight="1">
      <c r="A123" s="168" t="s">
        <v>119</v>
      </c>
      <c r="B123" s="168"/>
      <c r="C123" s="168"/>
      <c r="D123" s="168"/>
      <c r="E123" s="168"/>
      <c r="F123" s="168"/>
      <c r="G123" s="168"/>
      <c r="H123" s="168"/>
      <c r="I123" s="79" t="s">
        <v>204</v>
      </c>
      <c r="J123" s="169">
        <v>244</v>
      </c>
      <c r="K123" s="169"/>
      <c r="L123" s="169"/>
      <c r="M123" s="119">
        <f aca="true" t="shared" si="7" ref="M123:M129">N123+P123+R123+V123+W123+X123+Y123+Z123+S123+O123+Q123</f>
        <v>0</v>
      </c>
      <c r="N123" s="84"/>
      <c r="O123" s="84"/>
      <c r="P123" s="84"/>
      <c r="Q123" s="84"/>
      <c r="R123" s="84"/>
      <c r="S123" s="84"/>
      <c r="T123" s="84"/>
      <c r="U123" s="84"/>
      <c r="V123" s="84"/>
      <c r="W123" s="127"/>
      <c r="X123" s="127"/>
      <c r="Y123" s="127"/>
      <c r="Z123" s="127"/>
      <c r="AA123" s="127"/>
    </row>
    <row r="124" spans="1:27" s="3" customFormat="1" ht="18.75" customHeight="1">
      <c r="A124" s="168" t="s">
        <v>26</v>
      </c>
      <c r="B124" s="168"/>
      <c r="C124" s="168"/>
      <c r="D124" s="168"/>
      <c r="E124" s="168"/>
      <c r="F124" s="168"/>
      <c r="G124" s="168"/>
      <c r="H124" s="168"/>
      <c r="I124" s="79" t="s">
        <v>205</v>
      </c>
      <c r="J124" s="169">
        <v>244</v>
      </c>
      <c r="K124" s="169"/>
      <c r="L124" s="169"/>
      <c r="M124" s="119">
        <f t="shared" si="7"/>
        <v>0</v>
      </c>
      <c r="N124" s="84"/>
      <c r="O124" s="84"/>
      <c r="P124" s="84"/>
      <c r="Q124" s="84"/>
      <c r="R124" s="84"/>
      <c r="S124" s="84"/>
      <c r="T124" s="84"/>
      <c r="U124" s="84"/>
      <c r="V124" s="84"/>
      <c r="W124" s="127"/>
      <c r="X124" s="127"/>
      <c r="Y124" s="127"/>
      <c r="Z124" s="127"/>
      <c r="AA124" s="127"/>
    </row>
    <row r="125" spans="1:27" s="3" customFormat="1" ht="18.75" customHeight="1">
      <c r="A125" s="168" t="s">
        <v>27</v>
      </c>
      <c r="B125" s="168"/>
      <c r="C125" s="168"/>
      <c r="D125" s="168"/>
      <c r="E125" s="168"/>
      <c r="F125" s="168"/>
      <c r="G125" s="168"/>
      <c r="H125" s="168"/>
      <c r="I125" s="79" t="s">
        <v>206</v>
      </c>
      <c r="J125" s="169">
        <v>244</v>
      </c>
      <c r="K125" s="169"/>
      <c r="L125" s="169"/>
      <c r="M125" s="119">
        <f t="shared" si="7"/>
        <v>0</v>
      </c>
      <c r="N125" s="84"/>
      <c r="O125" s="84"/>
      <c r="P125" s="84"/>
      <c r="Q125" s="84"/>
      <c r="R125" s="84"/>
      <c r="S125" s="84"/>
      <c r="T125" s="84"/>
      <c r="U125" s="84"/>
      <c r="V125" s="84"/>
      <c r="W125" s="127"/>
      <c r="X125" s="127"/>
      <c r="Y125" s="127"/>
      <c r="Z125" s="127"/>
      <c r="AA125" s="127"/>
    </row>
    <row r="126" spans="1:27" s="3" customFormat="1" ht="18.75" customHeight="1">
      <c r="A126" s="168" t="s">
        <v>21</v>
      </c>
      <c r="B126" s="168"/>
      <c r="C126" s="168"/>
      <c r="D126" s="168"/>
      <c r="E126" s="168"/>
      <c r="F126" s="168"/>
      <c r="G126" s="168"/>
      <c r="H126" s="168"/>
      <c r="I126" s="79" t="s">
        <v>207</v>
      </c>
      <c r="J126" s="169">
        <v>244</v>
      </c>
      <c r="K126" s="169"/>
      <c r="L126" s="169"/>
      <c r="M126" s="119">
        <f t="shared" si="7"/>
        <v>0</v>
      </c>
      <c r="N126" s="84"/>
      <c r="O126" s="84"/>
      <c r="P126" s="84"/>
      <c r="Q126" s="84"/>
      <c r="R126" s="84"/>
      <c r="S126" s="84"/>
      <c r="T126" s="84"/>
      <c r="U126" s="84"/>
      <c r="V126" s="84"/>
      <c r="W126" s="127"/>
      <c r="X126" s="127"/>
      <c r="Y126" s="127"/>
      <c r="Z126" s="127"/>
      <c r="AA126" s="127"/>
    </row>
    <row r="127" spans="1:27" s="3" customFormat="1" ht="18.75" customHeight="1">
      <c r="A127" s="168" t="s">
        <v>22</v>
      </c>
      <c r="B127" s="168"/>
      <c r="C127" s="168"/>
      <c r="D127" s="168"/>
      <c r="E127" s="168"/>
      <c r="F127" s="168"/>
      <c r="G127" s="168"/>
      <c r="H127" s="168"/>
      <c r="I127" s="79" t="s">
        <v>208</v>
      </c>
      <c r="J127" s="169">
        <v>244</v>
      </c>
      <c r="K127" s="169"/>
      <c r="L127" s="169"/>
      <c r="M127" s="119">
        <f t="shared" si="7"/>
        <v>0</v>
      </c>
      <c r="N127" s="84"/>
      <c r="O127" s="84"/>
      <c r="P127" s="84"/>
      <c r="Q127" s="84"/>
      <c r="R127" s="84"/>
      <c r="S127" s="84"/>
      <c r="T127" s="84"/>
      <c r="U127" s="84"/>
      <c r="V127" s="84"/>
      <c r="W127" s="127"/>
      <c r="X127" s="127"/>
      <c r="Y127" s="127"/>
      <c r="Z127" s="127"/>
      <c r="AA127" s="127"/>
    </row>
    <row r="128" spans="1:27" s="3" customFormat="1" ht="18.75" customHeight="1">
      <c r="A128" s="168" t="s">
        <v>165</v>
      </c>
      <c r="B128" s="168"/>
      <c r="C128" s="168"/>
      <c r="D128" s="168"/>
      <c r="E128" s="168"/>
      <c r="F128" s="168"/>
      <c r="G128" s="168"/>
      <c r="H128" s="168"/>
      <c r="I128" s="79"/>
      <c r="J128" s="169">
        <v>244</v>
      </c>
      <c r="K128" s="169"/>
      <c r="L128" s="169"/>
      <c r="M128" s="119">
        <f t="shared" si="7"/>
        <v>0</v>
      </c>
      <c r="N128" s="84"/>
      <c r="O128" s="84"/>
      <c r="P128" s="84"/>
      <c r="Q128" s="84"/>
      <c r="R128" s="84"/>
      <c r="S128" s="84"/>
      <c r="T128" s="84"/>
      <c r="U128" s="84"/>
      <c r="V128" s="84"/>
      <c r="W128" s="127"/>
      <c r="X128" s="127"/>
      <c r="Y128" s="127"/>
      <c r="Z128" s="127"/>
      <c r="AA128" s="127"/>
    </row>
    <row r="129" spans="1:27" s="3" customFormat="1" ht="18.75" customHeight="1">
      <c r="A129" s="170" t="s">
        <v>212</v>
      </c>
      <c r="B129" s="171"/>
      <c r="C129" s="171"/>
      <c r="D129" s="171"/>
      <c r="E129" s="171"/>
      <c r="F129" s="171"/>
      <c r="G129" s="171"/>
      <c r="H129" s="172"/>
      <c r="I129" s="79" t="s">
        <v>211</v>
      </c>
      <c r="J129" s="173">
        <v>244</v>
      </c>
      <c r="K129" s="174"/>
      <c r="L129" s="175"/>
      <c r="M129" s="119">
        <f t="shared" si="7"/>
        <v>0</v>
      </c>
      <c r="N129" s="84"/>
      <c r="O129" s="84"/>
      <c r="P129" s="84"/>
      <c r="Q129" s="84"/>
      <c r="R129" s="84"/>
      <c r="S129" s="84"/>
      <c r="T129" s="84"/>
      <c r="U129" s="84"/>
      <c r="V129" s="84"/>
      <c r="W129" s="127"/>
      <c r="X129" s="127"/>
      <c r="Y129" s="127"/>
      <c r="Z129" s="127"/>
      <c r="AA129" s="127"/>
    </row>
    <row r="130" spans="1:27" s="3" customFormat="1" ht="18.75" customHeight="1">
      <c r="A130" s="167" t="s">
        <v>77</v>
      </c>
      <c r="B130" s="167"/>
      <c r="C130" s="167"/>
      <c r="D130" s="167"/>
      <c r="E130" s="167"/>
      <c r="F130" s="167"/>
      <c r="G130" s="167"/>
      <c r="H130" s="167"/>
      <c r="I130" s="87" t="s">
        <v>101</v>
      </c>
      <c r="J130" s="164">
        <v>240</v>
      </c>
      <c r="K130" s="164"/>
      <c r="L130" s="164"/>
      <c r="M130" s="90">
        <f>M132+M133+M134+M135+M136+M137+M138+M139+M141</f>
        <v>6318878.31</v>
      </c>
      <c r="N130" s="90">
        <f>N132+N133+N134+N135+N136+N137+N138+N139+N141</f>
        <v>3008424.19</v>
      </c>
      <c r="O130" s="90">
        <f>O132+O133+O134+O135+O136+O137+O138+O139+O141</f>
        <v>0</v>
      </c>
      <c r="P130" s="90">
        <f aca="true" t="shared" si="8" ref="P130:AA130">P132+P133+P134+P135+P136+P137+P138+P139</f>
        <v>49043</v>
      </c>
      <c r="Q130" s="90">
        <f t="shared" si="8"/>
        <v>0</v>
      </c>
      <c r="R130" s="90">
        <f t="shared" si="8"/>
        <v>535040</v>
      </c>
      <c r="S130" s="90">
        <f t="shared" si="8"/>
        <v>0</v>
      </c>
      <c r="T130" s="90">
        <f t="shared" si="8"/>
        <v>0</v>
      </c>
      <c r="U130" s="90">
        <f t="shared" si="8"/>
        <v>0</v>
      </c>
      <c r="V130" s="90">
        <f t="shared" si="8"/>
        <v>0</v>
      </c>
      <c r="W130" s="90">
        <f t="shared" si="8"/>
        <v>0</v>
      </c>
      <c r="X130" s="90">
        <f t="shared" si="8"/>
        <v>0</v>
      </c>
      <c r="Y130" s="90">
        <f t="shared" si="8"/>
        <v>2407550.71</v>
      </c>
      <c r="Z130" s="90">
        <f t="shared" si="8"/>
        <v>318820.41</v>
      </c>
      <c r="AA130" s="90">
        <f t="shared" si="8"/>
        <v>0</v>
      </c>
    </row>
    <row r="131" spans="1:27" s="3" customFormat="1" ht="18.75" customHeight="1">
      <c r="A131" s="168" t="s">
        <v>79</v>
      </c>
      <c r="B131" s="168"/>
      <c r="C131" s="168"/>
      <c r="D131" s="168"/>
      <c r="E131" s="168"/>
      <c r="F131" s="168"/>
      <c r="G131" s="168"/>
      <c r="H131" s="168"/>
      <c r="I131" s="79"/>
      <c r="J131" s="169"/>
      <c r="K131" s="169"/>
      <c r="L131" s="169"/>
      <c r="M131" s="80"/>
      <c r="N131" s="84"/>
      <c r="O131" s="84"/>
      <c r="P131" s="84"/>
      <c r="Q131" s="84"/>
      <c r="R131" s="84"/>
      <c r="S131" s="84"/>
      <c r="T131" s="84"/>
      <c r="U131" s="84"/>
      <c r="V131" s="84"/>
      <c r="W131" s="127"/>
      <c r="X131" s="127"/>
      <c r="Y131" s="127"/>
      <c r="Z131" s="127"/>
      <c r="AA131" s="127"/>
    </row>
    <row r="132" spans="1:27" s="3" customFormat="1" ht="44.25" customHeight="1">
      <c r="A132" s="168" t="s">
        <v>19</v>
      </c>
      <c r="B132" s="168"/>
      <c r="C132" s="168"/>
      <c r="D132" s="168"/>
      <c r="E132" s="168"/>
      <c r="F132" s="168"/>
      <c r="G132" s="168"/>
      <c r="H132" s="168"/>
      <c r="I132" s="79" t="s">
        <v>102</v>
      </c>
      <c r="J132" s="169">
        <v>244</v>
      </c>
      <c r="K132" s="169"/>
      <c r="L132" s="169"/>
      <c r="M132" s="119">
        <f>N132+P132+R132+V132+W132+X132+Y132+Z132+O132</f>
        <v>58981.19</v>
      </c>
      <c r="N132" s="81">
        <f>36000+21600+1381.19</f>
        <v>58981.19</v>
      </c>
      <c r="O132" s="81"/>
      <c r="P132" s="80"/>
      <c r="Q132" s="80"/>
      <c r="R132" s="80"/>
      <c r="S132" s="80"/>
      <c r="T132" s="80"/>
      <c r="U132" s="80"/>
      <c r="V132" s="84"/>
      <c r="W132" s="127"/>
      <c r="X132" s="127"/>
      <c r="Y132" s="127"/>
      <c r="Z132" s="127"/>
      <c r="AA132" s="127"/>
    </row>
    <row r="133" spans="1:27" s="3" customFormat="1" ht="18.75" customHeight="1">
      <c r="A133" s="168" t="s">
        <v>158</v>
      </c>
      <c r="B133" s="168"/>
      <c r="C133" s="168"/>
      <c r="D133" s="168"/>
      <c r="E133" s="168"/>
      <c r="F133" s="168"/>
      <c r="G133" s="168"/>
      <c r="H133" s="168"/>
      <c r="I133" s="79" t="s">
        <v>103</v>
      </c>
      <c r="J133" s="169">
        <v>244</v>
      </c>
      <c r="K133" s="169"/>
      <c r="L133" s="169"/>
      <c r="M133" s="119">
        <f aca="true" t="shared" si="9" ref="M133:M141">N133+P133+R133+V133+W133+X133+Y133+Z133+O133</f>
        <v>0</v>
      </c>
      <c r="N133" s="81"/>
      <c r="O133" s="81"/>
      <c r="P133" s="80"/>
      <c r="Q133" s="80"/>
      <c r="R133" s="80"/>
      <c r="S133" s="80"/>
      <c r="T133" s="80"/>
      <c r="U133" s="80"/>
      <c r="V133" s="84"/>
      <c r="W133" s="127"/>
      <c r="X133" s="127"/>
      <c r="Y133" s="127"/>
      <c r="Z133" s="127"/>
      <c r="AA133" s="127"/>
    </row>
    <row r="134" spans="1:27" s="3" customFormat="1" ht="18.75" customHeight="1">
      <c r="A134" s="168" t="s">
        <v>20</v>
      </c>
      <c r="B134" s="168"/>
      <c r="C134" s="168"/>
      <c r="D134" s="168"/>
      <c r="E134" s="168"/>
      <c r="F134" s="168"/>
      <c r="G134" s="168"/>
      <c r="H134" s="168"/>
      <c r="I134" s="79" t="s">
        <v>104</v>
      </c>
      <c r="J134" s="169">
        <v>244</v>
      </c>
      <c r="K134" s="169"/>
      <c r="L134" s="169"/>
      <c r="M134" s="119">
        <f t="shared" si="9"/>
        <v>2218380.41</v>
      </c>
      <c r="N134" s="81">
        <v>2052300</v>
      </c>
      <c r="O134" s="81"/>
      <c r="P134" s="80"/>
      <c r="Q134" s="80"/>
      <c r="R134" s="80"/>
      <c r="S134" s="80"/>
      <c r="T134" s="80"/>
      <c r="U134" s="80"/>
      <c r="V134" s="84"/>
      <c r="W134" s="127"/>
      <c r="X134" s="127"/>
      <c r="Y134" s="127"/>
      <c r="Z134" s="127">
        <f>129170+36910.41</f>
        <v>166080.41</v>
      </c>
      <c r="AA134" s="127"/>
    </row>
    <row r="135" spans="1:27" s="3" customFormat="1" ht="18.75" customHeight="1">
      <c r="A135" s="168" t="s">
        <v>119</v>
      </c>
      <c r="B135" s="168"/>
      <c r="C135" s="168"/>
      <c r="D135" s="168"/>
      <c r="E135" s="168"/>
      <c r="F135" s="168"/>
      <c r="G135" s="168"/>
      <c r="H135" s="168"/>
      <c r="I135" s="79" t="s">
        <v>105</v>
      </c>
      <c r="J135" s="169">
        <v>244</v>
      </c>
      <c r="K135" s="169"/>
      <c r="L135" s="169"/>
      <c r="M135" s="119">
        <f t="shared" si="9"/>
        <v>0</v>
      </c>
      <c r="N135" s="81"/>
      <c r="O135" s="81"/>
      <c r="P135" s="80"/>
      <c r="Q135" s="80"/>
      <c r="R135" s="80"/>
      <c r="S135" s="80"/>
      <c r="T135" s="80"/>
      <c r="U135" s="80"/>
      <c r="V135" s="84"/>
      <c r="W135" s="127"/>
      <c r="X135" s="127"/>
      <c r="Y135" s="127"/>
      <c r="Z135" s="127"/>
      <c r="AA135" s="127"/>
    </row>
    <row r="136" spans="1:27" s="3" customFormat="1" ht="20.25" customHeight="1">
      <c r="A136" s="168" t="s">
        <v>26</v>
      </c>
      <c r="B136" s="168"/>
      <c r="C136" s="168"/>
      <c r="D136" s="168"/>
      <c r="E136" s="168"/>
      <c r="F136" s="168"/>
      <c r="G136" s="168"/>
      <c r="H136" s="168"/>
      <c r="I136" s="79" t="s">
        <v>106</v>
      </c>
      <c r="J136" s="169">
        <v>244</v>
      </c>
      <c r="K136" s="169"/>
      <c r="L136" s="169"/>
      <c r="M136" s="119">
        <f t="shared" si="9"/>
        <v>650900</v>
      </c>
      <c r="N136" s="81">
        <f>110900</f>
        <v>110900</v>
      </c>
      <c r="O136" s="81"/>
      <c r="P136" s="80"/>
      <c r="Q136" s="80"/>
      <c r="R136" s="80"/>
      <c r="S136" s="80"/>
      <c r="T136" s="80"/>
      <c r="U136" s="80"/>
      <c r="V136" s="84"/>
      <c r="W136" s="127"/>
      <c r="X136" s="127"/>
      <c r="Y136" s="127">
        <f>500000+40000</f>
        <v>540000</v>
      </c>
      <c r="Z136" s="127"/>
      <c r="AA136" s="127"/>
    </row>
    <row r="137" spans="1:27" s="3" customFormat="1" ht="46.5" customHeight="1">
      <c r="A137" s="168" t="s">
        <v>27</v>
      </c>
      <c r="B137" s="168"/>
      <c r="C137" s="168"/>
      <c r="D137" s="168"/>
      <c r="E137" s="168"/>
      <c r="F137" s="168"/>
      <c r="G137" s="168"/>
      <c r="H137" s="168"/>
      <c r="I137" s="79" t="s">
        <v>150</v>
      </c>
      <c r="J137" s="169">
        <v>244</v>
      </c>
      <c r="K137" s="169"/>
      <c r="L137" s="169"/>
      <c r="M137" s="119">
        <f t="shared" si="9"/>
        <v>388327</v>
      </c>
      <c r="N137" s="81">
        <f>69196+169090</f>
        <v>238286</v>
      </c>
      <c r="O137" s="81"/>
      <c r="P137" s="80"/>
      <c r="Q137" s="80"/>
      <c r="R137" s="80"/>
      <c r="S137" s="80"/>
      <c r="T137" s="80"/>
      <c r="U137" s="80"/>
      <c r="V137" s="84"/>
      <c r="W137" s="127"/>
      <c r="X137" s="127"/>
      <c r="Y137" s="127">
        <f>100041+50000</f>
        <v>150041</v>
      </c>
      <c r="Z137" s="127"/>
      <c r="AA137" s="127"/>
    </row>
    <row r="138" spans="1:27" s="3" customFormat="1" ht="46.5" customHeight="1">
      <c r="A138" s="168" t="s">
        <v>21</v>
      </c>
      <c r="B138" s="168"/>
      <c r="C138" s="168"/>
      <c r="D138" s="168"/>
      <c r="E138" s="168"/>
      <c r="F138" s="168"/>
      <c r="G138" s="168"/>
      <c r="H138" s="168"/>
      <c r="I138" s="79" t="s">
        <v>151</v>
      </c>
      <c r="J138" s="169">
        <v>244</v>
      </c>
      <c r="K138" s="169"/>
      <c r="L138" s="169"/>
      <c r="M138" s="119">
        <f t="shared" si="9"/>
        <v>1724429.71</v>
      </c>
      <c r="N138" s="119">
        <v>547957</v>
      </c>
      <c r="O138" s="119"/>
      <c r="P138" s="80"/>
      <c r="Q138" s="80"/>
      <c r="R138" s="119"/>
      <c r="S138" s="119"/>
      <c r="T138" s="119"/>
      <c r="U138" s="119"/>
      <c r="V138" s="84"/>
      <c r="W138" s="85"/>
      <c r="X138" s="85"/>
      <c r="Y138" s="127">
        <f>806208+217524.71</f>
        <v>1023732.71</v>
      </c>
      <c r="Z138" s="127">
        <v>152740</v>
      </c>
      <c r="AA138" s="127"/>
    </row>
    <row r="139" spans="1:27" s="3" customFormat="1" ht="18.75" customHeight="1">
      <c r="A139" s="168" t="s">
        <v>22</v>
      </c>
      <c r="B139" s="168"/>
      <c r="C139" s="168"/>
      <c r="D139" s="168"/>
      <c r="E139" s="168"/>
      <c r="F139" s="168"/>
      <c r="G139" s="168"/>
      <c r="H139" s="168"/>
      <c r="I139" s="79" t="s">
        <v>166</v>
      </c>
      <c r="J139" s="169">
        <v>244</v>
      </c>
      <c r="K139" s="169"/>
      <c r="L139" s="169"/>
      <c r="M139" s="119">
        <f t="shared" si="9"/>
        <v>1277860</v>
      </c>
      <c r="N139" s="80"/>
      <c r="O139" s="80"/>
      <c r="P139" s="119">
        <v>49043</v>
      </c>
      <c r="Q139" s="119"/>
      <c r="R139" s="119">
        <v>535040</v>
      </c>
      <c r="S139" s="119"/>
      <c r="T139" s="119"/>
      <c r="U139" s="119"/>
      <c r="V139" s="84"/>
      <c r="W139" s="127"/>
      <c r="X139" s="85"/>
      <c r="Y139" s="127">
        <f>663777+30000</f>
        <v>693777</v>
      </c>
      <c r="Z139" s="127"/>
      <c r="AA139" s="127"/>
    </row>
    <row r="140" spans="1:27" s="3" customFormat="1" ht="18.75" customHeight="1">
      <c r="A140" s="168" t="s">
        <v>165</v>
      </c>
      <c r="B140" s="168"/>
      <c r="C140" s="168"/>
      <c r="D140" s="168"/>
      <c r="E140" s="168"/>
      <c r="F140" s="168"/>
      <c r="G140" s="168"/>
      <c r="H140" s="168"/>
      <c r="I140" s="79"/>
      <c r="J140" s="169">
        <v>244</v>
      </c>
      <c r="K140" s="169"/>
      <c r="L140" s="169"/>
      <c r="M140" s="119">
        <f t="shared" si="9"/>
        <v>584083</v>
      </c>
      <c r="N140" s="80"/>
      <c r="O140" s="80"/>
      <c r="P140" s="119">
        <v>49043</v>
      </c>
      <c r="Q140" s="119"/>
      <c r="R140" s="119">
        <v>535040</v>
      </c>
      <c r="S140" s="119"/>
      <c r="T140" s="119"/>
      <c r="U140" s="119"/>
      <c r="V140" s="84"/>
      <c r="W140" s="127"/>
      <c r="X140" s="85"/>
      <c r="Y140" s="85"/>
      <c r="Z140" s="85"/>
      <c r="AA140" s="127"/>
    </row>
    <row r="141" spans="1:27" s="3" customFormat="1" ht="18.75" customHeight="1">
      <c r="A141" s="170" t="s">
        <v>209</v>
      </c>
      <c r="B141" s="171"/>
      <c r="C141" s="171"/>
      <c r="D141" s="171"/>
      <c r="E141" s="171"/>
      <c r="F141" s="171"/>
      <c r="G141" s="171"/>
      <c r="H141" s="172"/>
      <c r="I141" s="79" t="s">
        <v>210</v>
      </c>
      <c r="J141" s="173">
        <v>244</v>
      </c>
      <c r="K141" s="174"/>
      <c r="L141" s="175"/>
      <c r="M141" s="119">
        <f t="shared" si="9"/>
        <v>0</v>
      </c>
      <c r="N141" s="84"/>
      <c r="O141" s="84"/>
      <c r="P141" s="119"/>
      <c r="Q141" s="119"/>
      <c r="R141" s="119"/>
      <c r="S141" s="119"/>
      <c r="T141" s="119"/>
      <c r="U141" s="119"/>
      <c r="V141" s="84"/>
      <c r="W141" s="127"/>
      <c r="X141" s="85"/>
      <c r="Y141" s="85"/>
      <c r="Z141" s="85"/>
      <c r="AA141" s="127"/>
    </row>
    <row r="142" spans="1:27" s="5" customFormat="1" ht="18.75" customHeight="1">
      <c r="A142" s="167" t="s">
        <v>168</v>
      </c>
      <c r="B142" s="167"/>
      <c r="C142" s="167"/>
      <c r="D142" s="167"/>
      <c r="E142" s="167"/>
      <c r="F142" s="167"/>
      <c r="G142" s="167"/>
      <c r="H142" s="167"/>
      <c r="I142" s="91" t="s">
        <v>107</v>
      </c>
      <c r="J142" s="164" t="s">
        <v>84</v>
      </c>
      <c r="K142" s="164"/>
      <c r="L142" s="164"/>
      <c r="M142" s="83">
        <f>M143+M144</f>
        <v>0</v>
      </c>
      <c r="N142" s="83">
        <f aca="true" t="shared" si="10" ref="N142:AA142">N143+N144</f>
        <v>0</v>
      </c>
      <c r="O142" s="83">
        <f t="shared" si="10"/>
        <v>0</v>
      </c>
      <c r="P142" s="83">
        <f t="shared" si="10"/>
        <v>0</v>
      </c>
      <c r="Q142" s="83">
        <f t="shared" si="10"/>
        <v>0</v>
      </c>
      <c r="R142" s="83">
        <f t="shared" si="10"/>
        <v>0</v>
      </c>
      <c r="S142" s="83">
        <f t="shared" si="10"/>
        <v>0</v>
      </c>
      <c r="T142" s="83">
        <f t="shared" si="10"/>
        <v>0</v>
      </c>
      <c r="U142" s="83">
        <f t="shared" si="10"/>
        <v>0</v>
      </c>
      <c r="V142" s="83">
        <f t="shared" si="10"/>
        <v>0</v>
      </c>
      <c r="W142" s="83">
        <f t="shared" si="10"/>
        <v>0</v>
      </c>
      <c r="X142" s="83">
        <f t="shared" si="10"/>
        <v>0</v>
      </c>
      <c r="Y142" s="83">
        <f t="shared" si="10"/>
        <v>0</v>
      </c>
      <c r="Z142" s="83">
        <f t="shared" si="10"/>
        <v>0</v>
      </c>
      <c r="AA142" s="83">
        <f t="shared" si="10"/>
        <v>0</v>
      </c>
    </row>
    <row r="143" spans="1:27" s="3" customFormat="1" ht="18.75" customHeight="1">
      <c r="A143" s="168" t="s">
        <v>120</v>
      </c>
      <c r="B143" s="168"/>
      <c r="C143" s="168"/>
      <c r="D143" s="168"/>
      <c r="E143" s="168"/>
      <c r="F143" s="168"/>
      <c r="G143" s="168"/>
      <c r="H143" s="168"/>
      <c r="I143" s="86" t="s">
        <v>108</v>
      </c>
      <c r="J143" s="169">
        <v>510</v>
      </c>
      <c r="K143" s="169"/>
      <c r="L143" s="169"/>
      <c r="M143" s="119">
        <f>N143+P143+R143+V143+W143+X143+Y143+Z143+O143</f>
        <v>0</v>
      </c>
      <c r="N143" s="81"/>
      <c r="O143" s="81"/>
      <c r="P143" s="119"/>
      <c r="Q143" s="119"/>
      <c r="R143" s="119"/>
      <c r="S143" s="119"/>
      <c r="T143" s="119"/>
      <c r="U143" s="119"/>
      <c r="V143" s="119"/>
      <c r="W143" s="85"/>
      <c r="X143" s="85"/>
      <c r="Y143" s="85"/>
      <c r="Z143" s="85"/>
      <c r="AA143" s="119"/>
    </row>
    <row r="144" spans="1:27" s="3" customFormat="1" ht="18.75" customHeight="1">
      <c r="A144" s="168" t="s">
        <v>76</v>
      </c>
      <c r="B144" s="168"/>
      <c r="C144" s="168"/>
      <c r="D144" s="168"/>
      <c r="E144" s="168"/>
      <c r="F144" s="168"/>
      <c r="G144" s="168"/>
      <c r="H144" s="168"/>
      <c r="I144" s="86" t="s">
        <v>109</v>
      </c>
      <c r="J144" s="169">
        <v>550</v>
      </c>
      <c r="K144" s="169"/>
      <c r="L144" s="169"/>
      <c r="M144" s="119">
        <f>N144+P144+R144+V144+W144+X144+Y144+Z144+O144</f>
        <v>0</v>
      </c>
      <c r="N144" s="81"/>
      <c r="O144" s="81"/>
      <c r="P144" s="119"/>
      <c r="Q144" s="119"/>
      <c r="R144" s="119"/>
      <c r="S144" s="119"/>
      <c r="T144" s="119"/>
      <c r="U144" s="119"/>
      <c r="V144" s="119"/>
      <c r="W144" s="85"/>
      <c r="X144" s="85"/>
      <c r="Y144" s="85"/>
      <c r="Z144" s="85"/>
      <c r="AA144" s="119"/>
    </row>
    <row r="145" spans="1:27" s="12" customFormat="1" ht="20.25" customHeight="1">
      <c r="A145" s="167" t="s">
        <v>80</v>
      </c>
      <c r="B145" s="167"/>
      <c r="C145" s="167"/>
      <c r="D145" s="167"/>
      <c r="E145" s="167"/>
      <c r="F145" s="167"/>
      <c r="G145" s="167"/>
      <c r="H145" s="167"/>
      <c r="I145" s="82" t="s">
        <v>110</v>
      </c>
      <c r="J145" s="164"/>
      <c r="K145" s="164"/>
      <c r="L145" s="164"/>
      <c r="M145" s="83">
        <f>M146+M147</f>
        <v>0</v>
      </c>
      <c r="N145" s="83">
        <f aca="true" t="shared" si="11" ref="N145:AA145">N146+N147</f>
        <v>0</v>
      </c>
      <c r="O145" s="83">
        <f t="shared" si="11"/>
        <v>0</v>
      </c>
      <c r="P145" s="83">
        <f t="shared" si="11"/>
        <v>0</v>
      </c>
      <c r="Q145" s="83">
        <f t="shared" si="11"/>
        <v>0</v>
      </c>
      <c r="R145" s="83">
        <f t="shared" si="11"/>
        <v>0</v>
      </c>
      <c r="S145" s="83">
        <f t="shared" si="11"/>
        <v>0</v>
      </c>
      <c r="T145" s="83">
        <f t="shared" si="11"/>
        <v>0</v>
      </c>
      <c r="U145" s="83">
        <f t="shared" si="11"/>
        <v>0</v>
      </c>
      <c r="V145" s="83">
        <f t="shared" si="11"/>
        <v>0</v>
      </c>
      <c r="W145" s="83">
        <f t="shared" si="11"/>
        <v>0</v>
      </c>
      <c r="X145" s="83">
        <f t="shared" si="11"/>
        <v>0</v>
      </c>
      <c r="Y145" s="83">
        <f t="shared" si="11"/>
        <v>0</v>
      </c>
      <c r="Z145" s="83">
        <f t="shared" si="11"/>
        <v>0</v>
      </c>
      <c r="AA145" s="83">
        <f t="shared" si="11"/>
        <v>0</v>
      </c>
    </row>
    <row r="146" spans="1:27" s="12" customFormat="1" ht="20.25" customHeight="1">
      <c r="A146" s="168" t="s">
        <v>121</v>
      </c>
      <c r="B146" s="168"/>
      <c r="C146" s="168"/>
      <c r="D146" s="168"/>
      <c r="E146" s="168"/>
      <c r="F146" s="168"/>
      <c r="G146" s="168"/>
      <c r="H146" s="168"/>
      <c r="I146" s="86" t="s">
        <v>111</v>
      </c>
      <c r="J146" s="169">
        <v>610</v>
      </c>
      <c r="K146" s="169"/>
      <c r="L146" s="169"/>
      <c r="M146" s="119">
        <f>N146+P146+R146+V146+W146+X146+Y146+Z146+O146</f>
        <v>0</v>
      </c>
      <c r="N146" s="80"/>
      <c r="O146" s="80"/>
      <c r="P146" s="119"/>
      <c r="Q146" s="119"/>
      <c r="R146" s="119"/>
      <c r="S146" s="119"/>
      <c r="T146" s="119"/>
      <c r="U146" s="119"/>
      <c r="V146" s="84"/>
      <c r="W146" s="85"/>
      <c r="X146" s="85"/>
      <c r="Y146" s="85"/>
      <c r="Z146" s="85"/>
      <c r="AA146" s="85"/>
    </row>
    <row r="147" spans="1:27" s="3" customFormat="1" ht="18.75">
      <c r="A147" s="168" t="s">
        <v>81</v>
      </c>
      <c r="B147" s="168"/>
      <c r="C147" s="168"/>
      <c r="D147" s="168"/>
      <c r="E147" s="168"/>
      <c r="F147" s="168"/>
      <c r="G147" s="168"/>
      <c r="H147" s="168"/>
      <c r="I147" s="86" t="s">
        <v>112</v>
      </c>
      <c r="J147" s="169">
        <v>650</v>
      </c>
      <c r="K147" s="169"/>
      <c r="L147" s="169"/>
      <c r="M147" s="119">
        <f>N147+P147+R147+V147+W147+X147+Y147+Z147+O147</f>
        <v>0</v>
      </c>
      <c r="N147" s="119"/>
      <c r="O147" s="119"/>
      <c r="P147" s="119"/>
      <c r="Q147" s="119"/>
      <c r="R147" s="119"/>
      <c r="S147" s="119"/>
      <c r="T147" s="119"/>
      <c r="U147" s="119"/>
      <c r="V147" s="84"/>
      <c r="W147" s="85"/>
      <c r="X147" s="85"/>
      <c r="Y147" s="85"/>
      <c r="Z147" s="85"/>
      <c r="AA147" s="85"/>
    </row>
    <row r="148" spans="1:27" s="15" customFormat="1" ht="80.25" customHeight="1">
      <c r="A148" s="163" t="s">
        <v>82</v>
      </c>
      <c r="B148" s="163"/>
      <c r="C148" s="163"/>
      <c r="D148" s="163"/>
      <c r="E148" s="163"/>
      <c r="F148" s="163"/>
      <c r="G148" s="163"/>
      <c r="H148" s="163"/>
      <c r="I148" s="82" t="s">
        <v>113</v>
      </c>
      <c r="J148" s="164" t="s">
        <v>84</v>
      </c>
      <c r="K148" s="164"/>
      <c r="L148" s="164"/>
      <c r="M148" s="83">
        <f>N148+P148+R148+V148+W148+X148+Y148+Z148+O148</f>
        <v>380135.12</v>
      </c>
      <c r="N148" s="83">
        <v>1700</v>
      </c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>
        <v>341524.71</v>
      </c>
      <c r="Z148" s="83">
        <v>36910.41</v>
      </c>
      <c r="AA148" s="83"/>
    </row>
    <row r="149" spans="1:27" s="3" customFormat="1" ht="18.75">
      <c r="A149" s="163" t="s">
        <v>83</v>
      </c>
      <c r="B149" s="163"/>
      <c r="C149" s="163"/>
      <c r="D149" s="163"/>
      <c r="E149" s="163"/>
      <c r="F149" s="163"/>
      <c r="G149" s="163"/>
      <c r="H149" s="163"/>
      <c r="I149" s="82" t="s">
        <v>114</v>
      </c>
      <c r="J149" s="164" t="s">
        <v>84</v>
      </c>
      <c r="K149" s="164"/>
      <c r="L149" s="164"/>
      <c r="M149" s="83">
        <f>N149+P149+R149+V149+W149+X149+Y149+Z149+O149</f>
        <v>0</v>
      </c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</row>
    <row r="150" spans="1:27" s="3" customFormat="1" ht="24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s="3" customFormat="1" ht="24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s="11" customFormat="1" ht="22.5" customHeight="1">
      <c r="A152" s="183" t="s">
        <v>221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</row>
    <row r="153" spans="1:27" s="11" customFormat="1" ht="13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184"/>
      <c r="Y153" s="184"/>
      <c r="Z153" s="184"/>
      <c r="AA153" s="184"/>
    </row>
    <row r="154" spans="1:27" s="11" customFormat="1" ht="66.75" customHeight="1">
      <c r="A154" s="136" t="s">
        <v>17</v>
      </c>
      <c r="B154" s="136"/>
      <c r="C154" s="136"/>
      <c r="D154" s="136"/>
      <c r="E154" s="136"/>
      <c r="F154" s="136"/>
      <c r="G154" s="136"/>
      <c r="H154" s="136"/>
      <c r="I154" s="136" t="s">
        <v>115</v>
      </c>
      <c r="J154" s="136" t="s">
        <v>55</v>
      </c>
      <c r="K154" s="136"/>
      <c r="L154" s="136"/>
      <c r="M154" s="157" t="s">
        <v>56</v>
      </c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58"/>
    </row>
    <row r="155" spans="1:27" s="11" customFormat="1" ht="22.5" customHeight="1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 t="s">
        <v>57</v>
      </c>
      <c r="N155" s="138" t="s">
        <v>16</v>
      </c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40"/>
    </row>
    <row r="156" spans="1:27" s="12" customFormat="1" ht="75" customHeight="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 t="s">
        <v>218</v>
      </c>
      <c r="O156" s="181" t="s">
        <v>219</v>
      </c>
      <c r="P156" s="138" t="s">
        <v>152</v>
      </c>
      <c r="Q156" s="139"/>
      <c r="R156" s="139"/>
      <c r="S156" s="139"/>
      <c r="T156" s="140"/>
      <c r="U156" s="124"/>
      <c r="V156" s="136" t="s">
        <v>58</v>
      </c>
      <c r="W156" s="136" t="s">
        <v>59</v>
      </c>
      <c r="X156" s="136" t="s">
        <v>60</v>
      </c>
      <c r="Y156" s="136"/>
      <c r="Z156" s="136"/>
      <c r="AA156" s="136"/>
    </row>
    <row r="157" spans="1:27" s="12" customFormat="1" ht="400.5" customHeight="1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82"/>
      <c r="P157" s="76" t="s">
        <v>191</v>
      </c>
      <c r="Q157" s="108" t="s">
        <v>200</v>
      </c>
      <c r="R157" s="76" t="s">
        <v>192</v>
      </c>
      <c r="S157" s="76" t="s">
        <v>200</v>
      </c>
      <c r="T157" s="76" t="s">
        <v>199</v>
      </c>
      <c r="U157" s="108" t="s">
        <v>232</v>
      </c>
      <c r="V157" s="136"/>
      <c r="W157" s="136"/>
      <c r="X157" s="120" t="s">
        <v>159</v>
      </c>
      <c r="Y157" s="120" t="s">
        <v>160</v>
      </c>
      <c r="Z157" s="120" t="s">
        <v>161</v>
      </c>
      <c r="AA157" s="120" t="s">
        <v>61</v>
      </c>
    </row>
    <row r="158" spans="1:27" s="14" customFormat="1" ht="18.75" customHeight="1">
      <c r="A158" s="180">
        <v>1</v>
      </c>
      <c r="B158" s="180"/>
      <c r="C158" s="180"/>
      <c r="D158" s="180"/>
      <c r="E158" s="180"/>
      <c r="F158" s="180"/>
      <c r="G158" s="180"/>
      <c r="H158" s="180"/>
      <c r="I158" s="125">
        <v>2</v>
      </c>
      <c r="J158" s="180">
        <v>3</v>
      </c>
      <c r="K158" s="180"/>
      <c r="L158" s="180"/>
      <c r="M158" s="125">
        <v>4</v>
      </c>
      <c r="N158" s="125">
        <v>5</v>
      </c>
      <c r="O158" s="125" t="s">
        <v>220</v>
      </c>
      <c r="P158" s="125">
        <v>6</v>
      </c>
      <c r="Q158" s="125" t="s">
        <v>229</v>
      </c>
      <c r="R158" s="125">
        <v>7</v>
      </c>
      <c r="S158" s="125">
        <v>8</v>
      </c>
      <c r="T158" s="125">
        <v>9</v>
      </c>
      <c r="U158" s="125"/>
      <c r="V158" s="125">
        <v>8</v>
      </c>
      <c r="W158" s="125">
        <v>9</v>
      </c>
      <c r="X158" s="125">
        <v>10</v>
      </c>
      <c r="Y158" s="125">
        <v>11</v>
      </c>
      <c r="Z158" s="125">
        <v>12</v>
      </c>
      <c r="AA158" s="125">
        <v>13</v>
      </c>
    </row>
    <row r="159" spans="1:27" s="13" customFormat="1" ht="22.5">
      <c r="A159" s="177" t="s">
        <v>62</v>
      </c>
      <c r="B159" s="177"/>
      <c r="C159" s="177"/>
      <c r="D159" s="177"/>
      <c r="E159" s="177"/>
      <c r="F159" s="177"/>
      <c r="G159" s="177"/>
      <c r="H159" s="177"/>
      <c r="I159" s="77" t="s">
        <v>64</v>
      </c>
      <c r="J159" s="178" t="s">
        <v>84</v>
      </c>
      <c r="K159" s="178"/>
      <c r="L159" s="178"/>
      <c r="M159" s="126">
        <f>M160+M161+M162+M163+M164+M165+M166</f>
        <v>39602141</v>
      </c>
      <c r="N159" s="78">
        <f>N167-N199-N193</f>
        <v>32576342</v>
      </c>
      <c r="O159" s="78">
        <f>O167-O199-O193</f>
        <v>0</v>
      </c>
      <c r="P159" s="78">
        <f aca="true" t="shared" si="12" ref="P159:V159">P164</f>
        <v>49043</v>
      </c>
      <c r="Q159" s="78">
        <f t="shared" si="12"/>
        <v>0</v>
      </c>
      <c r="R159" s="78">
        <f t="shared" si="12"/>
        <v>535040</v>
      </c>
      <c r="S159" s="78">
        <f t="shared" si="12"/>
        <v>0</v>
      </c>
      <c r="T159" s="78">
        <f t="shared" si="12"/>
        <v>0</v>
      </c>
      <c r="U159" s="78"/>
      <c r="V159" s="78">
        <f t="shared" si="12"/>
        <v>0</v>
      </c>
      <c r="W159" s="126">
        <f>W161</f>
        <v>0</v>
      </c>
      <c r="X159" s="126">
        <f>X161</f>
        <v>0</v>
      </c>
      <c r="Y159" s="126">
        <f>Y161</f>
        <v>6159806</v>
      </c>
      <c r="Z159" s="126">
        <f>Z165</f>
        <v>281910</v>
      </c>
      <c r="AA159" s="126">
        <f>AA161</f>
        <v>0</v>
      </c>
    </row>
    <row r="160" spans="1:27" s="5" customFormat="1" ht="68.25" customHeight="1">
      <c r="A160" s="168" t="s">
        <v>63</v>
      </c>
      <c r="B160" s="168"/>
      <c r="C160" s="168"/>
      <c r="D160" s="168"/>
      <c r="E160" s="168"/>
      <c r="F160" s="168"/>
      <c r="G160" s="168"/>
      <c r="H160" s="168"/>
      <c r="I160" s="79" t="s">
        <v>65</v>
      </c>
      <c r="J160" s="176" t="s">
        <v>84</v>
      </c>
      <c r="K160" s="176"/>
      <c r="L160" s="176"/>
      <c r="M160" s="80">
        <f>Z160</f>
        <v>0</v>
      </c>
      <c r="N160" s="80" t="s">
        <v>84</v>
      </c>
      <c r="O160" s="80" t="s">
        <v>84</v>
      </c>
      <c r="P160" s="80" t="s">
        <v>84</v>
      </c>
      <c r="Q160" s="80" t="s">
        <v>84</v>
      </c>
      <c r="R160" s="80" t="s">
        <v>84</v>
      </c>
      <c r="S160" s="80" t="s">
        <v>84</v>
      </c>
      <c r="T160" s="80" t="s">
        <v>84</v>
      </c>
      <c r="U160" s="80"/>
      <c r="V160" s="80" t="s">
        <v>84</v>
      </c>
      <c r="W160" s="80" t="s">
        <v>84</v>
      </c>
      <c r="X160" s="80"/>
      <c r="Y160" s="80"/>
      <c r="Z160" s="80"/>
      <c r="AA160" s="80" t="s">
        <v>84</v>
      </c>
    </row>
    <row r="161" spans="1:27" s="5" customFormat="1" ht="18.75" customHeight="1">
      <c r="A161" s="168" t="s">
        <v>66</v>
      </c>
      <c r="B161" s="168"/>
      <c r="C161" s="168"/>
      <c r="D161" s="168"/>
      <c r="E161" s="168"/>
      <c r="F161" s="168"/>
      <c r="G161" s="168"/>
      <c r="H161" s="168"/>
      <c r="I161" s="79" t="s">
        <v>67</v>
      </c>
      <c r="J161" s="176" t="s">
        <v>84</v>
      </c>
      <c r="K161" s="176"/>
      <c r="L161" s="176"/>
      <c r="M161" s="80">
        <f>Y161+X161+Z161+N161</f>
        <v>38736148</v>
      </c>
      <c r="N161" s="81">
        <f>N167-N193-N199</f>
        <v>32576342</v>
      </c>
      <c r="O161" s="81"/>
      <c r="P161" s="80" t="s">
        <v>84</v>
      </c>
      <c r="Q161" s="80" t="s">
        <v>84</v>
      </c>
      <c r="R161" s="80" t="s">
        <v>84</v>
      </c>
      <c r="S161" s="80" t="s">
        <v>84</v>
      </c>
      <c r="T161" s="80" t="s">
        <v>84</v>
      </c>
      <c r="U161" s="80"/>
      <c r="V161" s="80" t="s">
        <v>84</v>
      </c>
      <c r="W161" s="127">
        <f>W167</f>
        <v>0</v>
      </c>
      <c r="X161" s="127">
        <f>X167</f>
        <v>0</v>
      </c>
      <c r="Y161" s="127">
        <f>Y167-Y199</f>
        <v>6159806</v>
      </c>
      <c r="Z161" s="127">
        <v>0</v>
      </c>
      <c r="AA161" s="127">
        <f>AA167-AA199</f>
        <v>0</v>
      </c>
    </row>
    <row r="162" spans="1:27" s="14" customFormat="1" ht="18.75" customHeight="1">
      <c r="A162" s="168" t="s">
        <v>68</v>
      </c>
      <c r="B162" s="168"/>
      <c r="C162" s="168"/>
      <c r="D162" s="168"/>
      <c r="E162" s="168"/>
      <c r="F162" s="168"/>
      <c r="G162" s="168"/>
      <c r="H162" s="168"/>
      <c r="I162" s="79" t="s">
        <v>85</v>
      </c>
      <c r="J162" s="176" t="s">
        <v>84</v>
      </c>
      <c r="K162" s="176"/>
      <c r="L162" s="176"/>
      <c r="M162" s="80">
        <f>Z162</f>
        <v>0</v>
      </c>
      <c r="N162" s="80" t="s">
        <v>84</v>
      </c>
      <c r="O162" s="80" t="s">
        <v>84</v>
      </c>
      <c r="P162" s="80" t="s">
        <v>84</v>
      </c>
      <c r="Q162" s="80" t="s">
        <v>84</v>
      </c>
      <c r="R162" s="80" t="s">
        <v>84</v>
      </c>
      <c r="S162" s="80" t="s">
        <v>84</v>
      </c>
      <c r="T162" s="80" t="s">
        <v>84</v>
      </c>
      <c r="U162" s="80"/>
      <c r="V162" s="80" t="s">
        <v>84</v>
      </c>
      <c r="W162" s="80" t="s">
        <v>84</v>
      </c>
      <c r="X162" s="127"/>
      <c r="Y162" s="127"/>
      <c r="Z162" s="127"/>
      <c r="AA162" s="80" t="s">
        <v>84</v>
      </c>
    </row>
    <row r="163" spans="1:27" s="5" customFormat="1" ht="18.75">
      <c r="A163" s="168" t="s">
        <v>116</v>
      </c>
      <c r="B163" s="168"/>
      <c r="C163" s="168"/>
      <c r="D163" s="168"/>
      <c r="E163" s="168"/>
      <c r="F163" s="168"/>
      <c r="G163" s="168"/>
      <c r="H163" s="168"/>
      <c r="I163" s="79" t="s">
        <v>86</v>
      </c>
      <c r="J163" s="176" t="s">
        <v>84</v>
      </c>
      <c r="K163" s="176"/>
      <c r="L163" s="176"/>
      <c r="M163" s="80">
        <f>Z163</f>
        <v>0</v>
      </c>
      <c r="N163" s="80" t="s">
        <v>84</v>
      </c>
      <c r="O163" s="80" t="s">
        <v>84</v>
      </c>
      <c r="P163" s="80" t="s">
        <v>84</v>
      </c>
      <c r="Q163" s="80" t="s">
        <v>84</v>
      </c>
      <c r="R163" s="80" t="s">
        <v>84</v>
      </c>
      <c r="S163" s="80" t="s">
        <v>84</v>
      </c>
      <c r="T163" s="80" t="s">
        <v>84</v>
      </c>
      <c r="U163" s="80"/>
      <c r="V163" s="80" t="s">
        <v>84</v>
      </c>
      <c r="W163" s="80" t="s">
        <v>84</v>
      </c>
      <c r="X163" s="127"/>
      <c r="Y163" s="127"/>
      <c r="Z163" s="127"/>
      <c r="AA163" s="80" t="s">
        <v>84</v>
      </c>
    </row>
    <row r="164" spans="1:27" s="3" customFormat="1" ht="43.5" customHeight="1">
      <c r="A164" s="168" t="s">
        <v>117</v>
      </c>
      <c r="B164" s="168"/>
      <c r="C164" s="168"/>
      <c r="D164" s="168"/>
      <c r="E164" s="168"/>
      <c r="F164" s="168"/>
      <c r="G164" s="168"/>
      <c r="H164" s="168"/>
      <c r="I164" s="79" t="s">
        <v>87</v>
      </c>
      <c r="J164" s="176" t="s">
        <v>84</v>
      </c>
      <c r="K164" s="176"/>
      <c r="L164" s="176"/>
      <c r="M164" s="80">
        <f>P164+R164+V164+T164+S164</f>
        <v>584083</v>
      </c>
      <c r="N164" s="80" t="s">
        <v>84</v>
      </c>
      <c r="O164" s="80" t="s">
        <v>84</v>
      </c>
      <c r="P164" s="127">
        <f aca="true" t="shared" si="13" ref="P164:V164">P167</f>
        <v>49043</v>
      </c>
      <c r="Q164" s="127">
        <f t="shared" si="13"/>
        <v>0</v>
      </c>
      <c r="R164" s="127">
        <f t="shared" si="13"/>
        <v>535040</v>
      </c>
      <c r="S164" s="127">
        <f t="shared" si="13"/>
        <v>0</v>
      </c>
      <c r="T164" s="127">
        <f t="shared" si="13"/>
        <v>0</v>
      </c>
      <c r="U164" s="127"/>
      <c r="V164" s="127">
        <f t="shared" si="13"/>
        <v>0</v>
      </c>
      <c r="W164" s="127" t="s">
        <v>84</v>
      </c>
      <c r="X164" s="127" t="s">
        <v>84</v>
      </c>
      <c r="Y164" s="127" t="s">
        <v>84</v>
      </c>
      <c r="Z164" s="127" t="s">
        <v>84</v>
      </c>
      <c r="AA164" s="127" t="s">
        <v>84</v>
      </c>
    </row>
    <row r="165" spans="1:27" s="3" customFormat="1" ht="18.75">
      <c r="A165" s="168" t="s">
        <v>69</v>
      </c>
      <c r="B165" s="168"/>
      <c r="C165" s="168"/>
      <c r="D165" s="168"/>
      <c r="E165" s="168"/>
      <c r="F165" s="168"/>
      <c r="G165" s="168"/>
      <c r="H165" s="168"/>
      <c r="I165" s="79" t="s">
        <v>88</v>
      </c>
      <c r="J165" s="176" t="s">
        <v>84</v>
      </c>
      <c r="K165" s="176"/>
      <c r="L165" s="176"/>
      <c r="M165" s="80">
        <f>Z165</f>
        <v>281910</v>
      </c>
      <c r="N165" s="80" t="s">
        <v>84</v>
      </c>
      <c r="O165" s="80" t="s">
        <v>84</v>
      </c>
      <c r="P165" s="80" t="s">
        <v>84</v>
      </c>
      <c r="Q165" s="80" t="s">
        <v>84</v>
      </c>
      <c r="R165" s="80" t="s">
        <v>84</v>
      </c>
      <c r="S165" s="80" t="s">
        <v>84</v>
      </c>
      <c r="T165" s="80" t="s">
        <v>84</v>
      </c>
      <c r="U165" s="80"/>
      <c r="V165" s="80" t="s">
        <v>84</v>
      </c>
      <c r="W165" s="127" t="s">
        <v>84</v>
      </c>
      <c r="X165" s="127"/>
      <c r="Y165" s="127"/>
      <c r="Z165" s="127">
        <f>Z167-Z199</f>
        <v>281910</v>
      </c>
      <c r="AA165" s="127"/>
    </row>
    <row r="166" spans="1:27" s="3" customFormat="1" ht="18.75">
      <c r="A166" s="168" t="s">
        <v>70</v>
      </c>
      <c r="B166" s="168"/>
      <c r="C166" s="168"/>
      <c r="D166" s="168"/>
      <c r="E166" s="168"/>
      <c r="F166" s="168"/>
      <c r="G166" s="168"/>
      <c r="H166" s="168"/>
      <c r="I166" s="79" t="s">
        <v>89</v>
      </c>
      <c r="J166" s="176" t="s">
        <v>84</v>
      </c>
      <c r="K166" s="176"/>
      <c r="L166" s="176"/>
      <c r="M166" s="80">
        <f>Z166</f>
        <v>0</v>
      </c>
      <c r="N166" s="80" t="s">
        <v>84</v>
      </c>
      <c r="O166" s="80" t="s">
        <v>84</v>
      </c>
      <c r="P166" s="80" t="s">
        <v>84</v>
      </c>
      <c r="Q166" s="80" t="s">
        <v>84</v>
      </c>
      <c r="R166" s="80" t="s">
        <v>84</v>
      </c>
      <c r="S166" s="80" t="s">
        <v>84</v>
      </c>
      <c r="T166" s="80" t="s">
        <v>84</v>
      </c>
      <c r="U166" s="80"/>
      <c r="V166" s="80" t="s">
        <v>84</v>
      </c>
      <c r="W166" s="127" t="s">
        <v>84</v>
      </c>
      <c r="X166" s="127"/>
      <c r="Y166" s="127"/>
      <c r="Z166" s="127"/>
      <c r="AA166" s="127" t="s">
        <v>84</v>
      </c>
    </row>
    <row r="167" spans="1:27" s="3" customFormat="1" ht="22.5">
      <c r="A167" s="177" t="s">
        <v>71</v>
      </c>
      <c r="B167" s="177"/>
      <c r="C167" s="177"/>
      <c r="D167" s="177"/>
      <c r="E167" s="177"/>
      <c r="F167" s="177"/>
      <c r="G167" s="177"/>
      <c r="H167" s="177"/>
      <c r="I167" s="77" t="s">
        <v>90</v>
      </c>
      <c r="J167" s="178" t="s">
        <v>84</v>
      </c>
      <c r="K167" s="178"/>
      <c r="L167" s="178"/>
      <c r="M167" s="78">
        <f aca="true" t="shared" si="14" ref="M167:AA167">M168+M173+M180+M181+M175+M179</f>
        <v>39602141</v>
      </c>
      <c r="N167" s="78">
        <f t="shared" si="14"/>
        <v>32576342</v>
      </c>
      <c r="O167" s="78">
        <f t="shared" si="14"/>
        <v>0</v>
      </c>
      <c r="P167" s="78">
        <f t="shared" si="14"/>
        <v>49043</v>
      </c>
      <c r="Q167" s="78">
        <f t="shared" si="14"/>
        <v>0</v>
      </c>
      <c r="R167" s="78">
        <f t="shared" si="14"/>
        <v>535040</v>
      </c>
      <c r="S167" s="78">
        <f t="shared" si="14"/>
        <v>0</v>
      </c>
      <c r="T167" s="78">
        <f t="shared" si="14"/>
        <v>0</v>
      </c>
      <c r="U167" s="78"/>
      <c r="V167" s="78">
        <f t="shared" si="14"/>
        <v>0</v>
      </c>
      <c r="W167" s="78">
        <f t="shared" si="14"/>
        <v>0</v>
      </c>
      <c r="X167" s="78">
        <f t="shared" si="14"/>
        <v>0</v>
      </c>
      <c r="Y167" s="78">
        <f t="shared" si="14"/>
        <v>6159806</v>
      </c>
      <c r="Z167" s="78">
        <f t="shared" si="14"/>
        <v>281910</v>
      </c>
      <c r="AA167" s="78">
        <f t="shared" si="14"/>
        <v>0</v>
      </c>
    </row>
    <row r="168" spans="1:27" s="3" customFormat="1" ht="18.75" customHeight="1">
      <c r="A168" s="167" t="s">
        <v>72</v>
      </c>
      <c r="B168" s="167"/>
      <c r="C168" s="167"/>
      <c r="D168" s="167"/>
      <c r="E168" s="167"/>
      <c r="F168" s="167"/>
      <c r="G168" s="167"/>
      <c r="H168" s="167"/>
      <c r="I168" s="82" t="s">
        <v>91</v>
      </c>
      <c r="J168" s="164">
        <v>100</v>
      </c>
      <c r="K168" s="164"/>
      <c r="L168" s="164"/>
      <c r="M168" s="83">
        <f>M169+M172</f>
        <v>32122004</v>
      </c>
      <c r="N168" s="83">
        <f>N169+N172</f>
        <v>28032224</v>
      </c>
      <c r="O168" s="83">
        <f>O169+O172</f>
        <v>0</v>
      </c>
      <c r="P168" s="83">
        <f aca="true" t="shared" si="15" ref="P168:X168">P169+P172</f>
        <v>0</v>
      </c>
      <c r="Q168" s="83">
        <f t="shared" si="15"/>
        <v>0</v>
      </c>
      <c r="R168" s="83">
        <f t="shared" si="15"/>
        <v>0</v>
      </c>
      <c r="S168" s="83">
        <f t="shared" si="15"/>
        <v>0</v>
      </c>
      <c r="T168" s="83">
        <f t="shared" si="15"/>
        <v>0</v>
      </c>
      <c r="U168" s="83"/>
      <c r="V168" s="83">
        <f t="shared" si="15"/>
        <v>0</v>
      </c>
      <c r="W168" s="83">
        <f t="shared" si="15"/>
        <v>0</v>
      </c>
      <c r="X168" s="83">
        <f t="shared" si="15"/>
        <v>0</v>
      </c>
      <c r="Y168" s="83">
        <f>Y169+Y172</f>
        <v>4089780</v>
      </c>
      <c r="Z168" s="83">
        <f>Z169+Z172</f>
        <v>0</v>
      </c>
      <c r="AA168" s="83">
        <f>AA169+AA172</f>
        <v>0</v>
      </c>
    </row>
    <row r="169" spans="1:27" s="3" customFormat="1" ht="18.75" customHeight="1">
      <c r="A169" s="168" t="s">
        <v>78</v>
      </c>
      <c r="B169" s="168"/>
      <c r="C169" s="168"/>
      <c r="D169" s="168"/>
      <c r="E169" s="168"/>
      <c r="F169" s="168"/>
      <c r="G169" s="168"/>
      <c r="H169" s="168"/>
      <c r="I169" s="79" t="s">
        <v>92</v>
      </c>
      <c r="J169" s="169">
        <v>110</v>
      </c>
      <c r="K169" s="169"/>
      <c r="L169" s="169"/>
      <c r="M169" s="119">
        <f>M170+M171</f>
        <v>32119604</v>
      </c>
      <c r="N169" s="119">
        <f aca="true" t="shared" si="16" ref="N169:X169">N170+N171</f>
        <v>28029824</v>
      </c>
      <c r="O169" s="119">
        <f t="shared" si="16"/>
        <v>0</v>
      </c>
      <c r="P169" s="119">
        <f t="shared" si="16"/>
        <v>0</v>
      </c>
      <c r="Q169" s="119">
        <f t="shared" si="16"/>
        <v>0</v>
      </c>
      <c r="R169" s="119">
        <f t="shared" si="16"/>
        <v>0</v>
      </c>
      <c r="S169" s="119">
        <f t="shared" si="16"/>
        <v>0</v>
      </c>
      <c r="T169" s="119">
        <f t="shared" si="16"/>
        <v>0</v>
      </c>
      <c r="U169" s="119"/>
      <c r="V169" s="119">
        <f t="shared" si="16"/>
        <v>0</v>
      </c>
      <c r="W169" s="119">
        <f t="shared" si="16"/>
        <v>0</v>
      </c>
      <c r="X169" s="119">
        <f t="shared" si="16"/>
        <v>0</v>
      </c>
      <c r="Y169" s="119">
        <f>Y170+Y171</f>
        <v>4089780</v>
      </c>
      <c r="Z169" s="119">
        <f>Z170+Z171</f>
        <v>0</v>
      </c>
      <c r="AA169" s="119">
        <f>AA170+AA171</f>
        <v>0</v>
      </c>
    </row>
    <row r="170" spans="1:27" s="3" customFormat="1" ht="18.75" customHeight="1">
      <c r="A170" s="168" t="s">
        <v>118</v>
      </c>
      <c r="B170" s="168"/>
      <c r="C170" s="168"/>
      <c r="D170" s="168"/>
      <c r="E170" s="168"/>
      <c r="F170" s="168"/>
      <c r="G170" s="168"/>
      <c r="H170" s="168"/>
      <c r="I170" s="79" t="s">
        <v>93</v>
      </c>
      <c r="J170" s="169">
        <v>111</v>
      </c>
      <c r="K170" s="169"/>
      <c r="L170" s="169"/>
      <c r="M170" s="119">
        <f>N170+P170+R170+V170+W170+X170+Y170+Z170+O170</f>
        <v>24669435</v>
      </c>
      <c r="N170" s="84">
        <v>21528283</v>
      </c>
      <c r="O170" s="84"/>
      <c r="P170" s="84"/>
      <c r="Q170" s="84"/>
      <c r="R170" s="84"/>
      <c r="S170" s="84"/>
      <c r="T170" s="84"/>
      <c r="U170" s="84"/>
      <c r="V170" s="84"/>
      <c r="W170" s="85"/>
      <c r="X170" s="85"/>
      <c r="Y170" s="127">
        <v>3141152</v>
      </c>
      <c r="Z170" s="85"/>
      <c r="AA170" s="85"/>
    </row>
    <row r="171" spans="1:27" s="3" customFormat="1" ht="18.75">
      <c r="A171" s="168" t="s">
        <v>28</v>
      </c>
      <c r="B171" s="168"/>
      <c r="C171" s="168"/>
      <c r="D171" s="168"/>
      <c r="E171" s="168"/>
      <c r="F171" s="168"/>
      <c r="G171" s="168"/>
      <c r="H171" s="168"/>
      <c r="I171" s="79" t="s">
        <v>94</v>
      </c>
      <c r="J171" s="169">
        <v>119</v>
      </c>
      <c r="K171" s="169"/>
      <c r="L171" s="169"/>
      <c r="M171" s="119">
        <f>N171+P171+R171+V171+W171+X171+Y171+Z171+O171</f>
        <v>7450169</v>
      </c>
      <c r="N171" s="84">
        <v>6501541</v>
      </c>
      <c r="O171" s="84"/>
      <c r="P171" s="84"/>
      <c r="Q171" s="84"/>
      <c r="R171" s="84"/>
      <c r="S171" s="84"/>
      <c r="T171" s="84"/>
      <c r="U171" s="84"/>
      <c r="V171" s="84"/>
      <c r="W171" s="127"/>
      <c r="X171" s="127"/>
      <c r="Y171" s="127">
        <v>948628</v>
      </c>
      <c r="Z171" s="127"/>
      <c r="AA171" s="127"/>
    </row>
    <row r="172" spans="1:27" s="3" customFormat="1" ht="18.75" customHeight="1">
      <c r="A172" s="168" t="s">
        <v>25</v>
      </c>
      <c r="B172" s="168"/>
      <c r="C172" s="168"/>
      <c r="D172" s="168"/>
      <c r="E172" s="168"/>
      <c r="F172" s="168"/>
      <c r="G172" s="168"/>
      <c r="H172" s="168"/>
      <c r="I172" s="79" t="s">
        <v>95</v>
      </c>
      <c r="J172" s="169">
        <v>112</v>
      </c>
      <c r="K172" s="169"/>
      <c r="L172" s="169"/>
      <c r="M172" s="119">
        <f>N172+P172+R172+V172+W172+X172+Y172+Z172+O172</f>
        <v>2400</v>
      </c>
      <c r="N172" s="84">
        <v>2400</v>
      </c>
      <c r="O172" s="84"/>
      <c r="P172" s="84"/>
      <c r="Q172" s="84"/>
      <c r="R172" s="84"/>
      <c r="S172" s="84"/>
      <c r="T172" s="84"/>
      <c r="U172" s="84"/>
      <c r="V172" s="84"/>
      <c r="W172" s="127"/>
      <c r="X172" s="127"/>
      <c r="Y172" s="127"/>
      <c r="Z172" s="127"/>
      <c r="AA172" s="127"/>
    </row>
    <row r="173" spans="1:27" s="3" customFormat="1" ht="18.75" customHeight="1">
      <c r="A173" s="167" t="s">
        <v>73</v>
      </c>
      <c r="B173" s="167"/>
      <c r="C173" s="167"/>
      <c r="D173" s="167"/>
      <c r="E173" s="167"/>
      <c r="F173" s="167"/>
      <c r="G173" s="167"/>
      <c r="H173" s="167"/>
      <c r="I173" s="82" t="s">
        <v>96</v>
      </c>
      <c r="J173" s="164">
        <v>300</v>
      </c>
      <c r="K173" s="164"/>
      <c r="L173" s="164"/>
      <c r="M173" s="83">
        <f>N173+P173+R173+V173+W173+X173+Y173+Z173+O173</f>
        <v>0</v>
      </c>
      <c r="N173" s="83">
        <v>0</v>
      </c>
      <c r="O173" s="83">
        <v>0</v>
      </c>
      <c r="P173" s="83">
        <v>0</v>
      </c>
      <c r="Q173" s="83">
        <v>0</v>
      </c>
      <c r="R173" s="83">
        <v>0</v>
      </c>
      <c r="S173" s="83">
        <v>0</v>
      </c>
      <c r="T173" s="83">
        <v>0</v>
      </c>
      <c r="U173" s="83"/>
      <c r="V173" s="83">
        <v>0</v>
      </c>
      <c r="W173" s="83">
        <v>0</v>
      </c>
      <c r="X173" s="83">
        <v>0</v>
      </c>
      <c r="Y173" s="83">
        <v>0</v>
      </c>
      <c r="Z173" s="83">
        <v>0</v>
      </c>
      <c r="AA173" s="83">
        <v>0</v>
      </c>
    </row>
    <row r="174" spans="1:27" s="3" customFormat="1" ht="18.75" customHeight="1">
      <c r="A174" s="168" t="s">
        <v>18</v>
      </c>
      <c r="B174" s="168"/>
      <c r="C174" s="168"/>
      <c r="D174" s="168"/>
      <c r="E174" s="168"/>
      <c r="F174" s="168"/>
      <c r="G174" s="168"/>
      <c r="H174" s="168"/>
      <c r="I174" s="86"/>
      <c r="J174" s="169"/>
      <c r="K174" s="169"/>
      <c r="L174" s="169"/>
      <c r="M174" s="119"/>
      <c r="N174" s="84"/>
      <c r="O174" s="84"/>
      <c r="P174" s="84"/>
      <c r="Q174" s="84"/>
      <c r="R174" s="84"/>
      <c r="S174" s="84"/>
      <c r="T174" s="84"/>
      <c r="U174" s="84"/>
      <c r="V174" s="84"/>
      <c r="W174" s="85"/>
      <c r="X174" s="85"/>
      <c r="Y174" s="85"/>
      <c r="Z174" s="85"/>
      <c r="AA174" s="85"/>
    </row>
    <row r="175" spans="1:27" s="3" customFormat="1" ht="38.25" customHeight="1">
      <c r="A175" s="167" t="s">
        <v>74</v>
      </c>
      <c r="B175" s="167"/>
      <c r="C175" s="167"/>
      <c r="D175" s="167"/>
      <c r="E175" s="167"/>
      <c r="F175" s="167"/>
      <c r="G175" s="167"/>
      <c r="H175" s="167"/>
      <c r="I175" s="87" t="s">
        <v>97</v>
      </c>
      <c r="J175" s="164">
        <v>850</v>
      </c>
      <c r="K175" s="164"/>
      <c r="L175" s="164"/>
      <c r="M175" s="83">
        <f>N175+P175+R175+V175+W175+X175+Y175+Z175+T175+S175+O175</f>
        <v>1197961</v>
      </c>
      <c r="N175" s="88">
        <f>N176+N177+N178</f>
        <v>1197961</v>
      </c>
      <c r="O175" s="88">
        <f>O176+O177+O178</f>
        <v>0</v>
      </c>
      <c r="P175" s="88">
        <f aca="true" t="shared" si="17" ref="P175:AA175">P176+P177+P178</f>
        <v>0</v>
      </c>
      <c r="Q175" s="88">
        <f t="shared" si="17"/>
        <v>0</v>
      </c>
      <c r="R175" s="88">
        <f t="shared" si="17"/>
        <v>0</v>
      </c>
      <c r="S175" s="88">
        <f t="shared" si="17"/>
        <v>0</v>
      </c>
      <c r="T175" s="88">
        <f t="shared" si="17"/>
        <v>0</v>
      </c>
      <c r="U175" s="88"/>
      <c r="V175" s="88">
        <f t="shared" si="17"/>
        <v>0</v>
      </c>
      <c r="W175" s="88">
        <f t="shared" si="17"/>
        <v>0</v>
      </c>
      <c r="X175" s="88">
        <f t="shared" si="17"/>
        <v>0</v>
      </c>
      <c r="Y175" s="88">
        <f t="shared" si="17"/>
        <v>0</v>
      </c>
      <c r="Z175" s="88">
        <f t="shared" si="17"/>
        <v>0</v>
      </c>
      <c r="AA175" s="88">
        <f t="shared" si="17"/>
        <v>0</v>
      </c>
    </row>
    <row r="176" spans="1:27" s="3" customFormat="1" ht="18.75" customHeight="1">
      <c r="A176" s="168" t="s">
        <v>193</v>
      </c>
      <c r="B176" s="168"/>
      <c r="C176" s="168"/>
      <c r="D176" s="168"/>
      <c r="E176" s="168"/>
      <c r="F176" s="168"/>
      <c r="G176" s="168"/>
      <c r="H176" s="168"/>
      <c r="I176" s="79" t="s">
        <v>194</v>
      </c>
      <c r="J176" s="169">
        <v>851</v>
      </c>
      <c r="K176" s="169"/>
      <c r="L176" s="169"/>
      <c r="M176" s="119">
        <f>N176+P176+R176+V176+W176+X176+Y176+Z176+T176+O176</f>
        <v>1197961</v>
      </c>
      <c r="N176" s="84">
        <f>277895+920066</f>
        <v>1197961</v>
      </c>
      <c r="O176" s="84"/>
      <c r="P176" s="84"/>
      <c r="Q176" s="84"/>
      <c r="R176" s="84"/>
      <c r="S176" s="84"/>
      <c r="T176" s="84"/>
      <c r="U176" s="84"/>
      <c r="V176" s="84"/>
      <c r="W176" s="127"/>
      <c r="X176" s="127"/>
      <c r="Y176" s="127"/>
      <c r="Z176" s="127"/>
      <c r="AA176" s="127"/>
    </row>
    <row r="177" spans="1:27" s="3" customFormat="1" ht="18.75" customHeight="1">
      <c r="A177" s="170" t="s">
        <v>195</v>
      </c>
      <c r="B177" s="171"/>
      <c r="C177" s="171"/>
      <c r="D177" s="171"/>
      <c r="E177" s="171"/>
      <c r="F177" s="171"/>
      <c r="G177" s="171"/>
      <c r="H177" s="172"/>
      <c r="I177" s="79" t="s">
        <v>196</v>
      </c>
      <c r="J177" s="173">
        <v>852</v>
      </c>
      <c r="K177" s="174"/>
      <c r="L177" s="175"/>
      <c r="M177" s="119">
        <f>N177+P177+R177+V177+W177+X177+Y177+Z177+T177+O177</f>
        <v>0</v>
      </c>
      <c r="N177" s="84"/>
      <c r="O177" s="84"/>
      <c r="P177" s="84"/>
      <c r="Q177" s="84"/>
      <c r="R177" s="84"/>
      <c r="S177" s="84"/>
      <c r="T177" s="84"/>
      <c r="U177" s="84"/>
      <c r="V177" s="84"/>
      <c r="W177" s="127"/>
      <c r="X177" s="127"/>
      <c r="Y177" s="127"/>
      <c r="Z177" s="127"/>
      <c r="AA177" s="127"/>
    </row>
    <row r="178" spans="1:27" s="3" customFormat="1" ht="18.75" customHeight="1">
      <c r="A178" s="170" t="s">
        <v>197</v>
      </c>
      <c r="B178" s="171"/>
      <c r="C178" s="171"/>
      <c r="D178" s="171"/>
      <c r="E178" s="171"/>
      <c r="F178" s="171"/>
      <c r="G178" s="171"/>
      <c r="H178" s="172"/>
      <c r="I178" s="79" t="s">
        <v>198</v>
      </c>
      <c r="J178" s="173">
        <v>853</v>
      </c>
      <c r="K178" s="174"/>
      <c r="L178" s="175"/>
      <c r="M178" s="119">
        <f>N178+P178+R178+V178+W178+X178+Y178+Z178+T178+O178</f>
        <v>0</v>
      </c>
      <c r="N178" s="84"/>
      <c r="O178" s="84"/>
      <c r="P178" s="84"/>
      <c r="Q178" s="84"/>
      <c r="R178" s="84"/>
      <c r="S178" s="84"/>
      <c r="T178" s="84"/>
      <c r="U178" s="84"/>
      <c r="V178" s="84"/>
      <c r="W178" s="127"/>
      <c r="X178" s="127"/>
      <c r="Y178" s="127"/>
      <c r="Z178" s="127"/>
      <c r="AA178" s="127"/>
    </row>
    <row r="179" spans="1:27" s="3" customFormat="1" ht="18.75" customHeight="1">
      <c r="A179" s="168" t="s">
        <v>98</v>
      </c>
      <c r="B179" s="168"/>
      <c r="C179" s="168"/>
      <c r="D179" s="168"/>
      <c r="E179" s="168"/>
      <c r="F179" s="168"/>
      <c r="G179" s="168"/>
      <c r="H179" s="168"/>
      <c r="I179" s="79" t="s">
        <v>99</v>
      </c>
      <c r="J179" s="169"/>
      <c r="K179" s="169"/>
      <c r="L179" s="169"/>
      <c r="M179" s="119">
        <f>N179+P179+R179+V179+W179+X179+Y179+Z179+T179+O179</f>
        <v>0</v>
      </c>
      <c r="N179" s="84"/>
      <c r="O179" s="84"/>
      <c r="P179" s="84"/>
      <c r="Q179" s="84"/>
      <c r="R179" s="84"/>
      <c r="S179" s="84"/>
      <c r="T179" s="84"/>
      <c r="U179" s="84"/>
      <c r="V179" s="84"/>
      <c r="W179" s="127"/>
      <c r="X179" s="127"/>
      <c r="Y179" s="127"/>
      <c r="Z179" s="127"/>
      <c r="AA179" s="127"/>
    </row>
    <row r="180" spans="1:27" s="3" customFormat="1" ht="30.75" customHeight="1">
      <c r="A180" s="167" t="s">
        <v>75</v>
      </c>
      <c r="B180" s="167"/>
      <c r="C180" s="167"/>
      <c r="D180" s="167"/>
      <c r="E180" s="167"/>
      <c r="F180" s="167"/>
      <c r="G180" s="167"/>
      <c r="H180" s="167"/>
      <c r="I180" s="89" t="s">
        <v>100</v>
      </c>
      <c r="J180" s="164">
        <v>240</v>
      </c>
      <c r="K180" s="164"/>
      <c r="L180" s="164"/>
      <c r="M180" s="83">
        <f>N180+P180+R180+V180+W180+X180+Y180+Z180+T180+O180</f>
        <v>0</v>
      </c>
      <c r="N180" s="83">
        <v>0</v>
      </c>
      <c r="O180" s="83">
        <v>0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/>
      <c r="V180" s="83">
        <v>0</v>
      </c>
      <c r="W180" s="83">
        <v>0</v>
      </c>
      <c r="X180" s="83">
        <v>0</v>
      </c>
      <c r="Y180" s="83">
        <v>0</v>
      </c>
      <c r="Z180" s="83">
        <v>0</v>
      </c>
      <c r="AA180" s="83">
        <v>0</v>
      </c>
    </row>
    <row r="181" spans="1:27" s="3" customFormat="1" ht="18.75" customHeight="1">
      <c r="A181" s="167" t="s">
        <v>77</v>
      </c>
      <c r="B181" s="167"/>
      <c r="C181" s="167"/>
      <c r="D181" s="167"/>
      <c r="E181" s="167"/>
      <c r="F181" s="167"/>
      <c r="G181" s="167"/>
      <c r="H181" s="167"/>
      <c r="I181" s="87" t="s">
        <v>101</v>
      </c>
      <c r="J181" s="164">
        <v>240</v>
      </c>
      <c r="K181" s="164"/>
      <c r="L181" s="164"/>
      <c r="M181" s="90">
        <f>M183+M184+M185+M186+M187+M188+M189+M190+M192</f>
        <v>6282176</v>
      </c>
      <c r="N181" s="90">
        <f>N183+N184+N185+N186+N187+N188+N189+N190+N192</f>
        <v>3346157</v>
      </c>
      <c r="O181" s="90">
        <f>O183+O184+O185+O186+O187+O188+O189+O190+O192</f>
        <v>0</v>
      </c>
      <c r="P181" s="90">
        <f aca="true" t="shared" si="18" ref="P181:AA181">P183+P184+P185+P186+P187+P188+P189+P190</f>
        <v>49043</v>
      </c>
      <c r="Q181" s="90">
        <f t="shared" si="18"/>
        <v>0</v>
      </c>
      <c r="R181" s="90">
        <f t="shared" si="18"/>
        <v>535040</v>
      </c>
      <c r="S181" s="90">
        <f t="shared" si="18"/>
        <v>0</v>
      </c>
      <c r="T181" s="90">
        <f t="shared" si="18"/>
        <v>0</v>
      </c>
      <c r="U181" s="90"/>
      <c r="V181" s="90">
        <f t="shared" si="18"/>
        <v>0</v>
      </c>
      <c r="W181" s="90">
        <f t="shared" si="18"/>
        <v>0</v>
      </c>
      <c r="X181" s="90">
        <f t="shared" si="18"/>
        <v>0</v>
      </c>
      <c r="Y181" s="90">
        <f t="shared" si="18"/>
        <v>2070026</v>
      </c>
      <c r="Z181" s="90">
        <f t="shared" si="18"/>
        <v>281910</v>
      </c>
      <c r="AA181" s="90">
        <f t="shared" si="18"/>
        <v>0</v>
      </c>
    </row>
    <row r="182" spans="1:27" s="3" customFormat="1" ht="18.75" customHeight="1">
      <c r="A182" s="168" t="s">
        <v>79</v>
      </c>
      <c r="B182" s="168"/>
      <c r="C182" s="168"/>
      <c r="D182" s="168"/>
      <c r="E182" s="168"/>
      <c r="F182" s="168"/>
      <c r="G182" s="168"/>
      <c r="H182" s="168"/>
      <c r="I182" s="79"/>
      <c r="J182" s="169"/>
      <c r="K182" s="169"/>
      <c r="L182" s="169"/>
      <c r="M182" s="80"/>
      <c r="N182" s="84"/>
      <c r="O182" s="84"/>
      <c r="P182" s="84"/>
      <c r="Q182" s="84"/>
      <c r="R182" s="84"/>
      <c r="S182" s="84"/>
      <c r="T182" s="84"/>
      <c r="U182" s="84"/>
      <c r="V182" s="84"/>
      <c r="W182" s="127"/>
      <c r="X182" s="127"/>
      <c r="Y182" s="127"/>
      <c r="Z182" s="127"/>
      <c r="AA182" s="127"/>
    </row>
    <row r="183" spans="1:27" s="3" customFormat="1" ht="44.25" customHeight="1">
      <c r="A183" s="168" t="s">
        <v>19</v>
      </c>
      <c r="B183" s="168"/>
      <c r="C183" s="168"/>
      <c r="D183" s="168"/>
      <c r="E183" s="168"/>
      <c r="F183" s="168"/>
      <c r="G183" s="168"/>
      <c r="H183" s="168"/>
      <c r="I183" s="79" t="s">
        <v>102</v>
      </c>
      <c r="J183" s="169">
        <v>244</v>
      </c>
      <c r="K183" s="169"/>
      <c r="L183" s="169"/>
      <c r="M183" s="119">
        <f>N183+P183+R183+V183+W183+X183+Y183+Z183+O183</f>
        <v>57600</v>
      </c>
      <c r="N183" s="81">
        <f>36000+21600</f>
        <v>57600</v>
      </c>
      <c r="O183" s="81"/>
      <c r="P183" s="80"/>
      <c r="Q183" s="80"/>
      <c r="R183" s="80"/>
      <c r="S183" s="80"/>
      <c r="T183" s="80"/>
      <c r="U183" s="80"/>
      <c r="V183" s="84"/>
      <c r="W183" s="127"/>
      <c r="X183" s="127"/>
      <c r="Y183" s="127"/>
      <c r="Z183" s="127"/>
      <c r="AA183" s="127"/>
    </row>
    <row r="184" spans="1:27" s="3" customFormat="1" ht="18.75" customHeight="1">
      <c r="A184" s="168" t="s">
        <v>158</v>
      </c>
      <c r="B184" s="168"/>
      <c r="C184" s="168"/>
      <c r="D184" s="168"/>
      <c r="E184" s="168"/>
      <c r="F184" s="168"/>
      <c r="G184" s="168"/>
      <c r="H184" s="168"/>
      <c r="I184" s="79" t="s">
        <v>103</v>
      </c>
      <c r="J184" s="169">
        <v>244</v>
      </c>
      <c r="K184" s="169"/>
      <c r="L184" s="169"/>
      <c r="M184" s="119">
        <f aca="true" t="shared" si="19" ref="M184:M192">N184+P184+R184+V184+W184+X184+Y184+Z184+O184</f>
        <v>0</v>
      </c>
      <c r="N184" s="81"/>
      <c r="O184" s="81"/>
      <c r="P184" s="80"/>
      <c r="Q184" s="80"/>
      <c r="R184" s="80"/>
      <c r="S184" s="80"/>
      <c r="T184" s="80"/>
      <c r="U184" s="80"/>
      <c r="V184" s="84"/>
      <c r="W184" s="127"/>
      <c r="X184" s="127"/>
      <c r="Y184" s="127"/>
      <c r="Z184" s="127"/>
      <c r="AA184" s="127"/>
    </row>
    <row r="185" spans="1:27" s="3" customFormat="1" ht="18.75" customHeight="1">
      <c r="A185" s="168" t="s">
        <v>20</v>
      </c>
      <c r="B185" s="168"/>
      <c r="C185" s="168"/>
      <c r="D185" s="168"/>
      <c r="E185" s="168"/>
      <c r="F185" s="168"/>
      <c r="G185" s="168"/>
      <c r="H185" s="168"/>
      <c r="I185" s="79" t="s">
        <v>104</v>
      </c>
      <c r="J185" s="169">
        <v>244</v>
      </c>
      <c r="K185" s="169"/>
      <c r="L185" s="169"/>
      <c r="M185" s="119">
        <f t="shared" si="19"/>
        <v>2574389</v>
      </c>
      <c r="N185" s="81">
        <v>2445219</v>
      </c>
      <c r="O185" s="81"/>
      <c r="P185" s="80"/>
      <c r="Q185" s="80"/>
      <c r="R185" s="80"/>
      <c r="S185" s="80"/>
      <c r="T185" s="80"/>
      <c r="U185" s="80"/>
      <c r="V185" s="84"/>
      <c r="W185" s="127"/>
      <c r="X185" s="127"/>
      <c r="Y185" s="127"/>
      <c r="Z185" s="127">
        <v>129170</v>
      </c>
      <c r="AA185" s="127"/>
    </row>
    <row r="186" spans="1:27" s="3" customFormat="1" ht="18.75" customHeight="1">
      <c r="A186" s="168" t="s">
        <v>119</v>
      </c>
      <c r="B186" s="168"/>
      <c r="C186" s="168"/>
      <c r="D186" s="168"/>
      <c r="E186" s="168"/>
      <c r="F186" s="168"/>
      <c r="G186" s="168"/>
      <c r="H186" s="168"/>
      <c r="I186" s="79" t="s">
        <v>105</v>
      </c>
      <c r="J186" s="169">
        <v>244</v>
      </c>
      <c r="K186" s="169"/>
      <c r="L186" s="169"/>
      <c r="M186" s="119">
        <f t="shared" si="19"/>
        <v>0</v>
      </c>
      <c r="N186" s="81"/>
      <c r="O186" s="81"/>
      <c r="P186" s="80"/>
      <c r="Q186" s="80"/>
      <c r="R186" s="80"/>
      <c r="S186" s="80"/>
      <c r="T186" s="80"/>
      <c r="U186" s="80"/>
      <c r="V186" s="84"/>
      <c r="W186" s="127"/>
      <c r="X186" s="127"/>
      <c r="Y186" s="127"/>
      <c r="Z186" s="127"/>
      <c r="AA186" s="127"/>
    </row>
    <row r="187" spans="1:27" s="3" customFormat="1" ht="20.25" customHeight="1">
      <c r="A187" s="168" t="s">
        <v>26</v>
      </c>
      <c r="B187" s="168"/>
      <c r="C187" s="168"/>
      <c r="D187" s="168"/>
      <c r="E187" s="168"/>
      <c r="F187" s="168"/>
      <c r="G187" s="168"/>
      <c r="H187" s="168"/>
      <c r="I187" s="79" t="s">
        <v>106</v>
      </c>
      <c r="J187" s="169">
        <v>244</v>
      </c>
      <c r="K187" s="169"/>
      <c r="L187" s="169"/>
      <c r="M187" s="119">
        <f t="shared" si="19"/>
        <v>594900</v>
      </c>
      <c r="N187" s="81">
        <v>94900</v>
      </c>
      <c r="O187" s="81"/>
      <c r="P187" s="80"/>
      <c r="Q187" s="80"/>
      <c r="R187" s="80"/>
      <c r="S187" s="80"/>
      <c r="T187" s="80"/>
      <c r="U187" s="80"/>
      <c r="V187" s="84"/>
      <c r="W187" s="127"/>
      <c r="X187" s="127"/>
      <c r="Y187" s="127">
        <v>500000</v>
      </c>
      <c r="Z187" s="127"/>
      <c r="AA187" s="127"/>
    </row>
    <row r="188" spans="1:27" s="3" customFormat="1" ht="46.5" customHeight="1">
      <c r="A188" s="168" t="s">
        <v>27</v>
      </c>
      <c r="B188" s="168"/>
      <c r="C188" s="168"/>
      <c r="D188" s="168"/>
      <c r="E188" s="168"/>
      <c r="F188" s="168"/>
      <c r="G188" s="168"/>
      <c r="H188" s="168"/>
      <c r="I188" s="79" t="s">
        <v>150</v>
      </c>
      <c r="J188" s="169">
        <v>244</v>
      </c>
      <c r="K188" s="169"/>
      <c r="L188" s="169"/>
      <c r="M188" s="119">
        <f t="shared" si="19"/>
        <v>281327</v>
      </c>
      <c r="N188" s="81">
        <f>112090+69196</f>
        <v>181286</v>
      </c>
      <c r="O188" s="81"/>
      <c r="P188" s="80"/>
      <c r="Q188" s="80"/>
      <c r="R188" s="80"/>
      <c r="S188" s="80"/>
      <c r="T188" s="80"/>
      <c r="U188" s="80"/>
      <c r="V188" s="84"/>
      <c r="W188" s="127"/>
      <c r="X188" s="127"/>
      <c r="Y188" s="127">
        <v>100041</v>
      </c>
      <c r="Z188" s="127"/>
      <c r="AA188" s="127"/>
    </row>
    <row r="189" spans="1:27" s="3" customFormat="1" ht="46.5" customHeight="1">
      <c r="A189" s="168" t="s">
        <v>21</v>
      </c>
      <c r="B189" s="168"/>
      <c r="C189" s="168"/>
      <c r="D189" s="168"/>
      <c r="E189" s="168"/>
      <c r="F189" s="168"/>
      <c r="G189" s="168"/>
      <c r="H189" s="168"/>
      <c r="I189" s="79" t="s">
        <v>151</v>
      </c>
      <c r="J189" s="169">
        <v>244</v>
      </c>
      <c r="K189" s="169"/>
      <c r="L189" s="169"/>
      <c r="M189" s="119">
        <f t="shared" si="19"/>
        <v>1526100</v>
      </c>
      <c r="N189" s="119">
        <v>567152</v>
      </c>
      <c r="O189" s="119"/>
      <c r="P189" s="80"/>
      <c r="Q189" s="80"/>
      <c r="R189" s="119"/>
      <c r="S189" s="119"/>
      <c r="T189" s="119"/>
      <c r="U189" s="119"/>
      <c r="V189" s="84"/>
      <c r="W189" s="85"/>
      <c r="X189" s="85"/>
      <c r="Y189" s="127">
        <v>806208</v>
      </c>
      <c r="Z189" s="127">
        <v>152740</v>
      </c>
      <c r="AA189" s="127"/>
    </row>
    <row r="190" spans="1:27" s="3" customFormat="1" ht="18.75" customHeight="1">
      <c r="A190" s="168" t="s">
        <v>22</v>
      </c>
      <c r="B190" s="168"/>
      <c r="C190" s="168"/>
      <c r="D190" s="168"/>
      <c r="E190" s="168"/>
      <c r="F190" s="168"/>
      <c r="G190" s="168"/>
      <c r="H190" s="168"/>
      <c r="I190" s="79" t="s">
        <v>166</v>
      </c>
      <c r="J190" s="169">
        <v>244</v>
      </c>
      <c r="K190" s="169"/>
      <c r="L190" s="169"/>
      <c r="M190" s="119">
        <f t="shared" si="19"/>
        <v>1247860</v>
      </c>
      <c r="N190" s="80"/>
      <c r="O190" s="80"/>
      <c r="P190" s="119">
        <v>49043</v>
      </c>
      <c r="Q190" s="119"/>
      <c r="R190" s="119">
        <v>535040</v>
      </c>
      <c r="S190" s="119"/>
      <c r="T190" s="119"/>
      <c r="U190" s="119"/>
      <c r="V190" s="84"/>
      <c r="W190" s="127"/>
      <c r="X190" s="85"/>
      <c r="Y190" s="127">
        <v>663777</v>
      </c>
      <c r="Z190" s="127"/>
      <c r="AA190" s="127"/>
    </row>
    <row r="191" spans="1:27" s="3" customFormat="1" ht="18.75" customHeight="1">
      <c r="A191" s="168" t="s">
        <v>165</v>
      </c>
      <c r="B191" s="168"/>
      <c r="C191" s="168"/>
      <c r="D191" s="168"/>
      <c r="E191" s="168"/>
      <c r="F191" s="168"/>
      <c r="G191" s="168"/>
      <c r="H191" s="168"/>
      <c r="I191" s="79"/>
      <c r="J191" s="169">
        <v>244</v>
      </c>
      <c r="K191" s="169"/>
      <c r="L191" s="169"/>
      <c r="M191" s="119">
        <f t="shared" si="19"/>
        <v>584083</v>
      </c>
      <c r="N191" s="80"/>
      <c r="O191" s="80"/>
      <c r="P191" s="119">
        <v>49043</v>
      </c>
      <c r="Q191" s="119"/>
      <c r="R191" s="119">
        <v>535040</v>
      </c>
      <c r="S191" s="119"/>
      <c r="T191" s="119"/>
      <c r="U191" s="119"/>
      <c r="V191" s="84"/>
      <c r="W191" s="127"/>
      <c r="X191" s="85"/>
      <c r="Y191" s="85"/>
      <c r="Z191" s="85"/>
      <c r="AA191" s="127"/>
    </row>
    <row r="192" spans="1:27" s="3" customFormat="1" ht="18.75" customHeight="1">
      <c r="A192" s="170" t="s">
        <v>209</v>
      </c>
      <c r="B192" s="171"/>
      <c r="C192" s="171"/>
      <c r="D192" s="171"/>
      <c r="E192" s="171"/>
      <c r="F192" s="171"/>
      <c r="G192" s="171"/>
      <c r="H192" s="172"/>
      <c r="I192" s="79" t="s">
        <v>210</v>
      </c>
      <c r="J192" s="173">
        <v>244</v>
      </c>
      <c r="K192" s="174"/>
      <c r="L192" s="175"/>
      <c r="M192" s="119">
        <f t="shared" si="19"/>
        <v>0</v>
      </c>
      <c r="N192" s="84"/>
      <c r="O192" s="84"/>
      <c r="P192" s="119"/>
      <c r="Q192" s="119"/>
      <c r="R192" s="119"/>
      <c r="S192" s="119"/>
      <c r="T192" s="119"/>
      <c r="U192" s="119"/>
      <c r="V192" s="84"/>
      <c r="W192" s="127"/>
      <c r="X192" s="85"/>
      <c r="Y192" s="85"/>
      <c r="Z192" s="85"/>
      <c r="AA192" s="127"/>
    </row>
    <row r="193" spans="1:27" s="5" customFormat="1" ht="18.75" customHeight="1">
      <c r="A193" s="167" t="s">
        <v>168</v>
      </c>
      <c r="B193" s="167"/>
      <c r="C193" s="167"/>
      <c r="D193" s="167"/>
      <c r="E193" s="167"/>
      <c r="F193" s="167"/>
      <c r="G193" s="167"/>
      <c r="H193" s="167"/>
      <c r="I193" s="91" t="s">
        <v>107</v>
      </c>
      <c r="J193" s="164" t="s">
        <v>84</v>
      </c>
      <c r="K193" s="164"/>
      <c r="L193" s="164"/>
      <c r="M193" s="83">
        <f>M194+M195</f>
        <v>0</v>
      </c>
      <c r="N193" s="83">
        <f aca="true" t="shared" si="20" ref="N193:AA193">N194+N195</f>
        <v>0</v>
      </c>
      <c r="O193" s="83">
        <f t="shared" si="20"/>
        <v>0</v>
      </c>
      <c r="P193" s="83">
        <f t="shared" si="20"/>
        <v>0</v>
      </c>
      <c r="Q193" s="83">
        <f t="shared" si="20"/>
        <v>0</v>
      </c>
      <c r="R193" s="83">
        <f t="shared" si="20"/>
        <v>0</v>
      </c>
      <c r="S193" s="83">
        <f t="shared" si="20"/>
        <v>0</v>
      </c>
      <c r="T193" s="83">
        <f t="shared" si="20"/>
        <v>0</v>
      </c>
      <c r="U193" s="83"/>
      <c r="V193" s="83">
        <f t="shared" si="20"/>
        <v>0</v>
      </c>
      <c r="W193" s="83">
        <f t="shared" si="20"/>
        <v>0</v>
      </c>
      <c r="X193" s="83">
        <f t="shared" si="20"/>
        <v>0</v>
      </c>
      <c r="Y193" s="83">
        <f t="shared" si="20"/>
        <v>0</v>
      </c>
      <c r="Z193" s="83">
        <f t="shared" si="20"/>
        <v>0</v>
      </c>
      <c r="AA193" s="83">
        <f t="shared" si="20"/>
        <v>0</v>
      </c>
    </row>
    <row r="194" spans="1:27" s="3" customFormat="1" ht="18.75" customHeight="1">
      <c r="A194" s="168" t="s">
        <v>120</v>
      </c>
      <c r="B194" s="168"/>
      <c r="C194" s="168"/>
      <c r="D194" s="168"/>
      <c r="E194" s="168"/>
      <c r="F194" s="168"/>
      <c r="G194" s="168"/>
      <c r="H194" s="168"/>
      <c r="I194" s="86" t="s">
        <v>108</v>
      </c>
      <c r="J194" s="169">
        <v>510</v>
      </c>
      <c r="K194" s="169"/>
      <c r="L194" s="169"/>
      <c r="M194" s="119">
        <f>N194+P194+R194+V194+W194+X194+Y194+Z194+O194</f>
        <v>0</v>
      </c>
      <c r="N194" s="81"/>
      <c r="O194" s="81"/>
      <c r="P194" s="119"/>
      <c r="Q194" s="119"/>
      <c r="R194" s="119"/>
      <c r="S194" s="119"/>
      <c r="T194" s="119"/>
      <c r="U194" s="119"/>
      <c r="V194" s="119"/>
      <c r="W194" s="85"/>
      <c r="X194" s="85"/>
      <c r="Y194" s="85"/>
      <c r="Z194" s="85"/>
      <c r="AA194" s="119"/>
    </row>
    <row r="195" spans="1:27" s="3" customFormat="1" ht="18.75" customHeight="1">
      <c r="A195" s="168" t="s">
        <v>76</v>
      </c>
      <c r="B195" s="168"/>
      <c r="C195" s="168"/>
      <c r="D195" s="168"/>
      <c r="E195" s="168"/>
      <c r="F195" s="168"/>
      <c r="G195" s="168"/>
      <c r="H195" s="168"/>
      <c r="I195" s="86" t="s">
        <v>109</v>
      </c>
      <c r="J195" s="169">
        <v>550</v>
      </c>
      <c r="K195" s="169"/>
      <c r="L195" s="169"/>
      <c r="M195" s="119">
        <f>N195+P195+R195+V195+W195+X195+Y195+Z195+O195</f>
        <v>0</v>
      </c>
      <c r="N195" s="81"/>
      <c r="O195" s="81"/>
      <c r="P195" s="119"/>
      <c r="Q195" s="119"/>
      <c r="R195" s="119"/>
      <c r="S195" s="119"/>
      <c r="T195" s="119"/>
      <c r="U195" s="119"/>
      <c r="V195" s="119"/>
      <c r="W195" s="85"/>
      <c r="X195" s="85"/>
      <c r="Y195" s="85"/>
      <c r="Z195" s="85"/>
      <c r="AA195" s="119"/>
    </row>
    <row r="196" spans="1:27" s="12" customFormat="1" ht="20.25" customHeight="1">
      <c r="A196" s="167" t="s">
        <v>80</v>
      </c>
      <c r="B196" s="167"/>
      <c r="C196" s="167"/>
      <c r="D196" s="167"/>
      <c r="E196" s="167"/>
      <c r="F196" s="167"/>
      <c r="G196" s="167"/>
      <c r="H196" s="167"/>
      <c r="I196" s="82" t="s">
        <v>110</v>
      </c>
      <c r="J196" s="164"/>
      <c r="K196" s="164"/>
      <c r="L196" s="164"/>
      <c r="M196" s="83">
        <f>M197+M198</f>
        <v>0</v>
      </c>
      <c r="N196" s="83">
        <f aca="true" t="shared" si="21" ref="N196:AA196">N197+N198</f>
        <v>0</v>
      </c>
      <c r="O196" s="83">
        <f t="shared" si="21"/>
        <v>0</v>
      </c>
      <c r="P196" s="83">
        <f t="shared" si="21"/>
        <v>0</v>
      </c>
      <c r="Q196" s="83">
        <f t="shared" si="21"/>
        <v>0</v>
      </c>
      <c r="R196" s="83">
        <f t="shared" si="21"/>
        <v>0</v>
      </c>
      <c r="S196" s="83">
        <f t="shared" si="21"/>
        <v>0</v>
      </c>
      <c r="T196" s="83">
        <f t="shared" si="21"/>
        <v>0</v>
      </c>
      <c r="U196" s="83"/>
      <c r="V196" s="83">
        <f t="shared" si="21"/>
        <v>0</v>
      </c>
      <c r="W196" s="83">
        <f t="shared" si="21"/>
        <v>0</v>
      </c>
      <c r="X196" s="83">
        <f t="shared" si="21"/>
        <v>0</v>
      </c>
      <c r="Y196" s="83">
        <f t="shared" si="21"/>
        <v>0</v>
      </c>
      <c r="Z196" s="83">
        <f t="shared" si="21"/>
        <v>0</v>
      </c>
      <c r="AA196" s="83">
        <f t="shared" si="21"/>
        <v>0</v>
      </c>
    </row>
    <row r="197" spans="1:27" s="12" customFormat="1" ht="20.25" customHeight="1">
      <c r="A197" s="168" t="s">
        <v>121</v>
      </c>
      <c r="B197" s="168"/>
      <c r="C197" s="168"/>
      <c r="D197" s="168"/>
      <c r="E197" s="168"/>
      <c r="F197" s="168"/>
      <c r="G197" s="168"/>
      <c r="H197" s="168"/>
      <c r="I197" s="86" t="s">
        <v>111</v>
      </c>
      <c r="J197" s="169">
        <v>610</v>
      </c>
      <c r="K197" s="169"/>
      <c r="L197" s="169"/>
      <c r="M197" s="119">
        <f>N197+P197+R197+V197+W197+X197+Y197+Z197+O197</f>
        <v>0</v>
      </c>
      <c r="N197" s="80"/>
      <c r="O197" s="80"/>
      <c r="P197" s="119"/>
      <c r="Q197" s="119"/>
      <c r="R197" s="119"/>
      <c r="S197" s="119"/>
      <c r="T197" s="119"/>
      <c r="U197" s="119"/>
      <c r="V197" s="84"/>
      <c r="W197" s="85"/>
      <c r="X197" s="85"/>
      <c r="Y197" s="85"/>
      <c r="Z197" s="85"/>
      <c r="AA197" s="85"/>
    </row>
    <row r="198" spans="1:27" s="3" customFormat="1" ht="18.75">
      <c r="A198" s="168" t="s">
        <v>81</v>
      </c>
      <c r="B198" s="168"/>
      <c r="C198" s="168"/>
      <c r="D198" s="168"/>
      <c r="E198" s="168"/>
      <c r="F198" s="168"/>
      <c r="G198" s="168"/>
      <c r="H198" s="168"/>
      <c r="I198" s="86" t="s">
        <v>112</v>
      </c>
      <c r="J198" s="169">
        <v>650</v>
      </c>
      <c r="K198" s="169"/>
      <c r="L198" s="169"/>
      <c r="M198" s="119">
        <f>N198+P198+R198+V198+W198+X198+Y198+Z198+O198</f>
        <v>0</v>
      </c>
      <c r="N198" s="119"/>
      <c r="O198" s="119"/>
      <c r="P198" s="119"/>
      <c r="Q198" s="119"/>
      <c r="R198" s="119"/>
      <c r="S198" s="119"/>
      <c r="T198" s="119"/>
      <c r="U198" s="119"/>
      <c r="V198" s="84"/>
      <c r="W198" s="85"/>
      <c r="X198" s="85"/>
      <c r="Y198" s="85"/>
      <c r="Z198" s="85"/>
      <c r="AA198" s="85"/>
    </row>
    <row r="199" spans="1:27" s="15" customFormat="1" ht="80.25" customHeight="1">
      <c r="A199" s="163" t="s">
        <v>82</v>
      </c>
      <c r="B199" s="163"/>
      <c r="C199" s="163"/>
      <c r="D199" s="163"/>
      <c r="E199" s="163"/>
      <c r="F199" s="163"/>
      <c r="G199" s="163"/>
      <c r="H199" s="163"/>
      <c r="I199" s="82" t="s">
        <v>113</v>
      </c>
      <c r="J199" s="164" t="s">
        <v>84</v>
      </c>
      <c r="K199" s="164"/>
      <c r="L199" s="164"/>
      <c r="M199" s="83">
        <f>N199+P199+R199+V199+W199+X199+Y199+Z199+O199</f>
        <v>0</v>
      </c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</row>
    <row r="200" spans="1:27" s="3" customFormat="1" ht="18.75">
      <c r="A200" s="163" t="s">
        <v>83</v>
      </c>
      <c r="B200" s="163"/>
      <c r="C200" s="163"/>
      <c r="D200" s="163"/>
      <c r="E200" s="163"/>
      <c r="F200" s="163"/>
      <c r="G200" s="163"/>
      <c r="H200" s="163"/>
      <c r="I200" s="82" t="s">
        <v>114</v>
      </c>
      <c r="J200" s="164" t="s">
        <v>84</v>
      </c>
      <c r="K200" s="164"/>
      <c r="L200" s="164"/>
      <c r="M200" s="83">
        <f>N200+P200+R200+V200+W200+X200+Y200+Z200+O200</f>
        <v>0</v>
      </c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</row>
    <row r="201" spans="1:27" s="3" customFormat="1" ht="24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s="11" customFormat="1" ht="22.5" customHeight="1">
      <c r="A202" s="183" t="s">
        <v>222</v>
      </c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</row>
    <row r="203" spans="1:27" s="11" customFormat="1" ht="13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184"/>
      <c r="Y203" s="184"/>
      <c r="Z203" s="184"/>
      <c r="AA203" s="184"/>
    </row>
    <row r="204" spans="1:27" s="11" customFormat="1" ht="66.75" customHeight="1">
      <c r="A204" s="136" t="s">
        <v>17</v>
      </c>
      <c r="B204" s="136"/>
      <c r="C204" s="136"/>
      <c r="D204" s="136"/>
      <c r="E204" s="136"/>
      <c r="F204" s="136"/>
      <c r="G204" s="136"/>
      <c r="H204" s="136"/>
      <c r="I204" s="136" t="s">
        <v>115</v>
      </c>
      <c r="J204" s="136" t="s">
        <v>55</v>
      </c>
      <c r="K204" s="136"/>
      <c r="L204" s="136"/>
      <c r="M204" s="157" t="s">
        <v>56</v>
      </c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58"/>
    </row>
    <row r="205" spans="1:27" s="11" customFormat="1" ht="22.5" customHeight="1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 t="s">
        <v>57</v>
      </c>
      <c r="N205" s="138" t="s">
        <v>16</v>
      </c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40"/>
    </row>
    <row r="206" spans="1:27" s="12" customFormat="1" ht="75" customHeight="1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 t="s">
        <v>218</v>
      </c>
      <c r="O206" s="181" t="s">
        <v>219</v>
      </c>
      <c r="P206" s="138" t="s">
        <v>152</v>
      </c>
      <c r="Q206" s="139"/>
      <c r="R206" s="139"/>
      <c r="S206" s="139"/>
      <c r="T206" s="140"/>
      <c r="U206" s="124"/>
      <c r="V206" s="136" t="s">
        <v>58</v>
      </c>
      <c r="W206" s="136" t="s">
        <v>59</v>
      </c>
      <c r="X206" s="136" t="s">
        <v>60</v>
      </c>
      <c r="Y206" s="136"/>
      <c r="Z206" s="136"/>
      <c r="AA206" s="136"/>
    </row>
    <row r="207" spans="1:27" s="12" customFormat="1" ht="400.5" customHeight="1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82"/>
      <c r="P207" s="76" t="s">
        <v>191</v>
      </c>
      <c r="Q207" s="108" t="s">
        <v>200</v>
      </c>
      <c r="R207" s="76" t="s">
        <v>192</v>
      </c>
      <c r="S207" s="76" t="s">
        <v>200</v>
      </c>
      <c r="T207" s="76" t="s">
        <v>199</v>
      </c>
      <c r="U207" s="108" t="s">
        <v>232</v>
      </c>
      <c r="V207" s="136"/>
      <c r="W207" s="136"/>
      <c r="X207" s="120" t="s">
        <v>159</v>
      </c>
      <c r="Y207" s="120" t="s">
        <v>160</v>
      </c>
      <c r="Z207" s="120" t="s">
        <v>161</v>
      </c>
      <c r="AA207" s="120" t="s">
        <v>61</v>
      </c>
    </row>
    <row r="208" spans="1:27" s="14" customFormat="1" ht="18.75" customHeight="1">
      <c r="A208" s="180">
        <v>1</v>
      </c>
      <c r="B208" s="180"/>
      <c r="C208" s="180"/>
      <c r="D208" s="180"/>
      <c r="E208" s="180"/>
      <c r="F208" s="180"/>
      <c r="G208" s="180"/>
      <c r="H208" s="180"/>
      <c r="I208" s="125">
        <v>2</v>
      </c>
      <c r="J208" s="180">
        <v>3</v>
      </c>
      <c r="K208" s="180"/>
      <c r="L208" s="180"/>
      <c r="M208" s="125">
        <v>4</v>
      </c>
      <c r="N208" s="125">
        <v>5</v>
      </c>
      <c r="O208" s="125" t="s">
        <v>220</v>
      </c>
      <c r="P208" s="125">
        <v>6</v>
      </c>
      <c r="Q208" s="125" t="s">
        <v>229</v>
      </c>
      <c r="R208" s="125">
        <v>7</v>
      </c>
      <c r="S208" s="125">
        <v>8</v>
      </c>
      <c r="T208" s="125">
        <v>9</v>
      </c>
      <c r="U208" s="125"/>
      <c r="V208" s="125">
        <v>8</v>
      </c>
      <c r="W208" s="125">
        <v>9</v>
      </c>
      <c r="X208" s="125">
        <v>10</v>
      </c>
      <c r="Y208" s="125">
        <v>11</v>
      </c>
      <c r="Z208" s="125">
        <v>12</v>
      </c>
      <c r="AA208" s="125">
        <v>13</v>
      </c>
    </row>
    <row r="209" spans="1:27" s="13" customFormat="1" ht="22.5">
      <c r="A209" s="177" t="s">
        <v>62</v>
      </c>
      <c r="B209" s="177"/>
      <c r="C209" s="177"/>
      <c r="D209" s="177"/>
      <c r="E209" s="177"/>
      <c r="F209" s="177"/>
      <c r="G209" s="177"/>
      <c r="H209" s="177"/>
      <c r="I209" s="77" t="s">
        <v>64</v>
      </c>
      <c r="J209" s="178" t="s">
        <v>84</v>
      </c>
      <c r="K209" s="178"/>
      <c r="L209" s="178"/>
      <c r="M209" s="126">
        <f>M210+M211+M212+M213+M214+M215+M216</f>
        <v>41007954</v>
      </c>
      <c r="N209" s="78">
        <f>N217-N249-N243</f>
        <v>33982155</v>
      </c>
      <c r="O209" s="78">
        <f>O217-O249-O243</f>
        <v>0</v>
      </c>
      <c r="P209" s="78">
        <f aca="true" t="shared" si="22" ref="P209:V209">P214</f>
        <v>49043</v>
      </c>
      <c r="Q209" s="78">
        <f t="shared" si="22"/>
        <v>0</v>
      </c>
      <c r="R209" s="78">
        <f t="shared" si="22"/>
        <v>535040</v>
      </c>
      <c r="S209" s="78">
        <f t="shared" si="22"/>
        <v>0</v>
      </c>
      <c r="T209" s="78">
        <f t="shared" si="22"/>
        <v>0</v>
      </c>
      <c r="U209" s="78"/>
      <c r="V209" s="78">
        <f t="shared" si="22"/>
        <v>0</v>
      </c>
      <c r="W209" s="126">
        <f>W211</f>
        <v>0</v>
      </c>
      <c r="X209" s="126">
        <f>X211</f>
        <v>0</v>
      </c>
      <c r="Y209" s="126">
        <f>Y211</f>
        <v>6159806</v>
      </c>
      <c r="Z209" s="126">
        <f>Z215</f>
        <v>281910</v>
      </c>
      <c r="AA209" s="126">
        <f>AA211</f>
        <v>0</v>
      </c>
    </row>
    <row r="210" spans="1:27" s="5" customFormat="1" ht="68.25" customHeight="1">
      <c r="A210" s="168" t="s">
        <v>63</v>
      </c>
      <c r="B210" s="168"/>
      <c r="C210" s="168"/>
      <c r="D210" s="168"/>
      <c r="E210" s="168"/>
      <c r="F210" s="168"/>
      <c r="G210" s="168"/>
      <c r="H210" s="168"/>
      <c r="I210" s="79" t="s">
        <v>65</v>
      </c>
      <c r="J210" s="176" t="s">
        <v>84</v>
      </c>
      <c r="K210" s="176"/>
      <c r="L210" s="176"/>
      <c r="M210" s="80">
        <f>Z210</f>
        <v>0</v>
      </c>
      <c r="N210" s="80" t="s">
        <v>84</v>
      </c>
      <c r="O210" s="80" t="s">
        <v>84</v>
      </c>
      <c r="P210" s="80" t="s">
        <v>84</v>
      </c>
      <c r="Q210" s="80" t="s">
        <v>84</v>
      </c>
      <c r="R210" s="80" t="s">
        <v>84</v>
      </c>
      <c r="S210" s="80" t="s">
        <v>84</v>
      </c>
      <c r="T210" s="80" t="s">
        <v>84</v>
      </c>
      <c r="U210" s="80"/>
      <c r="V210" s="80" t="s">
        <v>84</v>
      </c>
      <c r="W210" s="80" t="s">
        <v>84</v>
      </c>
      <c r="X210" s="80"/>
      <c r="Y210" s="80"/>
      <c r="Z210" s="80"/>
      <c r="AA210" s="80" t="s">
        <v>84</v>
      </c>
    </row>
    <row r="211" spans="1:27" s="5" customFormat="1" ht="18.75" customHeight="1">
      <c r="A211" s="168" t="s">
        <v>66</v>
      </c>
      <c r="B211" s="168"/>
      <c r="C211" s="168"/>
      <c r="D211" s="168"/>
      <c r="E211" s="168"/>
      <c r="F211" s="168"/>
      <c r="G211" s="168"/>
      <c r="H211" s="168"/>
      <c r="I211" s="79" t="s">
        <v>67</v>
      </c>
      <c r="J211" s="176" t="s">
        <v>84</v>
      </c>
      <c r="K211" s="176"/>
      <c r="L211" s="176"/>
      <c r="M211" s="80">
        <f>Y211+X211+Z211+N211</f>
        <v>40141961</v>
      </c>
      <c r="N211" s="81">
        <f>N217-N243-N249</f>
        <v>33982155</v>
      </c>
      <c r="O211" s="81"/>
      <c r="P211" s="80" t="s">
        <v>84</v>
      </c>
      <c r="Q211" s="80" t="s">
        <v>84</v>
      </c>
      <c r="R211" s="80" t="s">
        <v>84</v>
      </c>
      <c r="S211" s="80" t="s">
        <v>84</v>
      </c>
      <c r="T211" s="80" t="s">
        <v>84</v>
      </c>
      <c r="U211" s="80"/>
      <c r="V211" s="80" t="s">
        <v>84</v>
      </c>
      <c r="W211" s="127">
        <f>W217</f>
        <v>0</v>
      </c>
      <c r="X211" s="127">
        <f>X217</f>
        <v>0</v>
      </c>
      <c r="Y211" s="127">
        <f>Y217-Y249</f>
        <v>6159806</v>
      </c>
      <c r="Z211" s="127">
        <v>0</v>
      </c>
      <c r="AA211" s="127">
        <f>AA217-AA249</f>
        <v>0</v>
      </c>
    </row>
    <row r="212" spans="1:27" s="14" customFormat="1" ht="18.75" customHeight="1">
      <c r="A212" s="168" t="s">
        <v>68</v>
      </c>
      <c r="B212" s="168"/>
      <c r="C212" s="168"/>
      <c r="D212" s="168"/>
      <c r="E212" s="168"/>
      <c r="F212" s="168"/>
      <c r="G212" s="168"/>
      <c r="H212" s="168"/>
      <c r="I212" s="79" t="s">
        <v>85</v>
      </c>
      <c r="J212" s="176" t="s">
        <v>84</v>
      </c>
      <c r="K212" s="176"/>
      <c r="L212" s="176"/>
      <c r="M212" s="80">
        <f>Z212</f>
        <v>0</v>
      </c>
      <c r="N212" s="80" t="s">
        <v>84</v>
      </c>
      <c r="O212" s="80" t="s">
        <v>84</v>
      </c>
      <c r="P212" s="80" t="s">
        <v>84</v>
      </c>
      <c r="Q212" s="80" t="s">
        <v>84</v>
      </c>
      <c r="R212" s="80" t="s">
        <v>84</v>
      </c>
      <c r="S212" s="80" t="s">
        <v>84</v>
      </c>
      <c r="T212" s="80" t="s">
        <v>84</v>
      </c>
      <c r="U212" s="80"/>
      <c r="V212" s="80" t="s">
        <v>84</v>
      </c>
      <c r="W212" s="80" t="s">
        <v>84</v>
      </c>
      <c r="X212" s="127"/>
      <c r="Y212" s="127"/>
      <c r="Z212" s="127"/>
      <c r="AA212" s="80" t="s">
        <v>84</v>
      </c>
    </row>
    <row r="213" spans="1:27" s="5" customFormat="1" ht="18.75">
      <c r="A213" s="168" t="s">
        <v>116</v>
      </c>
      <c r="B213" s="168"/>
      <c r="C213" s="168"/>
      <c r="D213" s="168"/>
      <c r="E213" s="168"/>
      <c r="F213" s="168"/>
      <c r="G213" s="168"/>
      <c r="H213" s="168"/>
      <c r="I213" s="79" t="s">
        <v>86</v>
      </c>
      <c r="J213" s="176" t="s">
        <v>84</v>
      </c>
      <c r="K213" s="176"/>
      <c r="L213" s="176"/>
      <c r="M213" s="80">
        <f>Z213</f>
        <v>0</v>
      </c>
      <c r="N213" s="80" t="s">
        <v>84</v>
      </c>
      <c r="O213" s="80" t="s">
        <v>84</v>
      </c>
      <c r="P213" s="80" t="s">
        <v>84</v>
      </c>
      <c r="Q213" s="80" t="s">
        <v>84</v>
      </c>
      <c r="R213" s="80" t="s">
        <v>84</v>
      </c>
      <c r="S213" s="80" t="s">
        <v>84</v>
      </c>
      <c r="T213" s="80" t="s">
        <v>84</v>
      </c>
      <c r="U213" s="80"/>
      <c r="V213" s="80" t="s">
        <v>84</v>
      </c>
      <c r="W213" s="80" t="s">
        <v>84</v>
      </c>
      <c r="X213" s="127"/>
      <c r="Y213" s="127"/>
      <c r="Z213" s="127"/>
      <c r="AA213" s="80" t="s">
        <v>84</v>
      </c>
    </row>
    <row r="214" spans="1:27" s="3" customFormat="1" ht="43.5" customHeight="1">
      <c r="A214" s="168" t="s">
        <v>117</v>
      </c>
      <c r="B214" s="168"/>
      <c r="C214" s="168"/>
      <c r="D214" s="168"/>
      <c r="E214" s="168"/>
      <c r="F214" s="168"/>
      <c r="G214" s="168"/>
      <c r="H214" s="168"/>
      <c r="I214" s="79" t="s">
        <v>87</v>
      </c>
      <c r="J214" s="176" t="s">
        <v>84</v>
      </c>
      <c r="K214" s="176"/>
      <c r="L214" s="176"/>
      <c r="M214" s="80">
        <f>P214+R214+V214+T214+S214</f>
        <v>584083</v>
      </c>
      <c r="N214" s="80" t="s">
        <v>84</v>
      </c>
      <c r="O214" s="80" t="s">
        <v>84</v>
      </c>
      <c r="P214" s="127">
        <f aca="true" t="shared" si="23" ref="P214:V214">P217</f>
        <v>49043</v>
      </c>
      <c r="Q214" s="127">
        <f t="shared" si="23"/>
        <v>0</v>
      </c>
      <c r="R214" s="127">
        <f t="shared" si="23"/>
        <v>535040</v>
      </c>
      <c r="S214" s="127">
        <f t="shared" si="23"/>
        <v>0</v>
      </c>
      <c r="T214" s="127">
        <f t="shared" si="23"/>
        <v>0</v>
      </c>
      <c r="U214" s="127"/>
      <c r="V214" s="127">
        <f t="shared" si="23"/>
        <v>0</v>
      </c>
      <c r="W214" s="127" t="s">
        <v>84</v>
      </c>
      <c r="X214" s="127" t="s">
        <v>84</v>
      </c>
      <c r="Y214" s="127" t="s">
        <v>84</v>
      </c>
      <c r="Z214" s="127" t="s">
        <v>84</v>
      </c>
      <c r="AA214" s="127" t="s">
        <v>84</v>
      </c>
    </row>
    <row r="215" spans="1:27" s="3" customFormat="1" ht="18.75">
      <c r="A215" s="168" t="s">
        <v>69</v>
      </c>
      <c r="B215" s="168"/>
      <c r="C215" s="168"/>
      <c r="D215" s="168"/>
      <c r="E215" s="168"/>
      <c r="F215" s="168"/>
      <c r="G215" s="168"/>
      <c r="H215" s="168"/>
      <c r="I215" s="79" t="s">
        <v>88</v>
      </c>
      <c r="J215" s="176" t="s">
        <v>84</v>
      </c>
      <c r="K215" s="176"/>
      <c r="L215" s="176"/>
      <c r="M215" s="80">
        <f>Z215</f>
        <v>281910</v>
      </c>
      <c r="N215" s="80" t="s">
        <v>84</v>
      </c>
      <c r="O215" s="80" t="s">
        <v>84</v>
      </c>
      <c r="P215" s="80" t="s">
        <v>84</v>
      </c>
      <c r="Q215" s="80" t="s">
        <v>84</v>
      </c>
      <c r="R215" s="80" t="s">
        <v>84</v>
      </c>
      <c r="S215" s="80" t="s">
        <v>84</v>
      </c>
      <c r="T215" s="80" t="s">
        <v>84</v>
      </c>
      <c r="U215" s="80"/>
      <c r="V215" s="80" t="s">
        <v>84</v>
      </c>
      <c r="W215" s="127" t="s">
        <v>84</v>
      </c>
      <c r="X215" s="127"/>
      <c r="Y215" s="127"/>
      <c r="Z215" s="127">
        <f>Z217-Z249</f>
        <v>281910</v>
      </c>
      <c r="AA215" s="127"/>
    </row>
    <row r="216" spans="1:27" s="3" customFormat="1" ht="18.75">
      <c r="A216" s="168" t="s">
        <v>70</v>
      </c>
      <c r="B216" s="168"/>
      <c r="C216" s="168"/>
      <c r="D216" s="168"/>
      <c r="E216" s="168"/>
      <c r="F216" s="168"/>
      <c r="G216" s="168"/>
      <c r="H216" s="168"/>
      <c r="I216" s="79" t="s">
        <v>89</v>
      </c>
      <c r="J216" s="176" t="s">
        <v>84</v>
      </c>
      <c r="K216" s="176"/>
      <c r="L216" s="176"/>
      <c r="M216" s="80">
        <f>Z216</f>
        <v>0</v>
      </c>
      <c r="N216" s="80" t="s">
        <v>84</v>
      </c>
      <c r="O216" s="80" t="s">
        <v>84</v>
      </c>
      <c r="P216" s="80" t="s">
        <v>84</v>
      </c>
      <c r="Q216" s="80" t="s">
        <v>84</v>
      </c>
      <c r="R216" s="80" t="s">
        <v>84</v>
      </c>
      <c r="S216" s="80" t="s">
        <v>84</v>
      </c>
      <c r="T216" s="80" t="s">
        <v>84</v>
      </c>
      <c r="U216" s="80"/>
      <c r="V216" s="80" t="s">
        <v>84</v>
      </c>
      <c r="W216" s="127" t="s">
        <v>84</v>
      </c>
      <c r="X216" s="127"/>
      <c r="Y216" s="127"/>
      <c r="Z216" s="127"/>
      <c r="AA216" s="127" t="s">
        <v>84</v>
      </c>
    </row>
    <row r="217" spans="1:27" s="3" customFormat="1" ht="22.5">
      <c r="A217" s="177" t="s">
        <v>71</v>
      </c>
      <c r="B217" s="177"/>
      <c r="C217" s="177"/>
      <c r="D217" s="177"/>
      <c r="E217" s="177"/>
      <c r="F217" s="177"/>
      <c r="G217" s="177"/>
      <c r="H217" s="177"/>
      <c r="I217" s="77" t="s">
        <v>90</v>
      </c>
      <c r="J217" s="178" t="s">
        <v>84</v>
      </c>
      <c r="K217" s="178"/>
      <c r="L217" s="178"/>
      <c r="M217" s="78">
        <f aca="true" t="shared" si="24" ref="M217:AA217">M218+M223+M230+M231+M225+M229</f>
        <v>41007954</v>
      </c>
      <c r="N217" s="78">
        <f t="shared" si="24"/>
        <v>33982155</v>
      </c>
      <c r="O217" s="78">
        <f t="shared" si="24"/>
        <v>0</v>
      </c>
      <c r="P217" s="78">
        <f t="shared" si="24"/>
        <v>49043</v>
      </c>
      <c r="Q217" s="78">
        <f t="shared" si="24"/>
        <v>0</v>
      </c>
      <c r="R217" s="78">
        <f t="shared" si="24"/>
        <v>535040</v>
      </c>
      <c r="S217" s="78">
        <f t="shared" si="24"/>
        <v>0</v>
      </c>
      <c r="T217" s="78">
        <f t="shared" si="24"/>
        <v>0</v>
      </c>
      <c r="U217" s="78"/>
      <c r="V217" s="78">
        <f t="shared" si="24"/>
        <v>0</v>
      </c>
      <c r="W217" s="78">
        <f t="shared" si="24"/>
        <v>0</v>
      </c>
      <c r="X217" s="78">
        <f t="shared" si="24"/>
        <v>0</v>
      </c>
      <c r="Y217" s="78">
        <f t="shared" si="24"/>
        <v>6159806</v>
      </c>
      <c r="Z217" s="78">
        <f t="shared" si="24"/>
        <v>281910</v>
      </c>
      <c r="AA217" s="78">
        <f t="shared" si="24"/>
        <v>0</v>
      </c>
    </row>
    <row r="218" spans="1:27" s="3" customFormat="1" ht="18.75" customHeight="1">
      <c r="A218" s="167" t="s">
        <v>72</v>
      </c>
      <c r="B218" s="167"/>
      <c r="C218" s="167"/>
      <c r="D218" s="167"/>
      <c r="E218" s="167"/>
      <c r="F218" s="167"/>
      <c r="G218" s="167"/>
      <c r="H218" s="167"/>
      <c r="I218" s="82" t="s">
        <v>91</v>
      </c>
      <c r="J218" s="164">
        <v>100</v>
      </c>
      <c r="K218" s="164"/>
      <c r="L218" s="164"/>
      <c r="M218" s="83">
        <f>M219+M222</f>
        <v>33046056</v>
      </c>
      <c r="N218" s="83">
        <f>N219+N222</f>
        <v>28956276</v>
      </c>
      <c r="O218" s="83">
        <f>O219+O222</f>
        <v>0</v>
      </c>
      <c r="P218" s="83">
        <f aca="true" t="shared" si="25" ref="P218:X218">P219+P222</f>
        <v>0</v>
      </c>
      <c r="Q218" s="83">
        <f t="shared" si="25"/>
        <v>0</v>
      </c>
      <c r="R218" s="83">
        <f t="shared" si="25"/>
        <v>0</v>
      </c>
      <c r="S218" s="83">
        <f t="shared" si="25"/>
        <v>0</v>
      </c>
      <c r="T218" s="83">
        <f t="shared" si="25"/>
        <v>0</v>
      </c>
      <c r="U218" s="83"/>
      <c r="V218" s="83">
        <f t="shared" si="25"/>
        <v>0</v>
      </c>
      <c r="W218" s="83">
        <f t="shared" si="25"/>
        <v>0</v>
      </c>
      <c r="X218" s="83">
        <f t="shared" si="25"/>
        <v>0</v>
      </c>
      <c r="Y218" s="83">
        <f>Y219+Y222</f>
        <v>4089780</v>
      </c>
      <c r="Z218" s="83">
        <f>Z219+Z222</f>
        <v>0</v>
      </c>
      <c r="AA218" s="83">
        <f>AA219+AA222</f>
        <v>0</v>
      </c>
    </row>
    <row r="219" spans="1:27" s="3" customFormat="1" ht="18.75" customHeight="1">
      <c r="A219" s="168" t="s">
        <v>78</v>
      </c>
      <c r="B219" s="168"/>
      <c r="C219" s="168"/>
      <c r="D219" s="168"/>
      <c r="E219" s="168"/>
      <c r="F219" s="168"/>
      <c r="G219" s="168"/>
      <c r="H219" s="168"/>
      <c r="I219" s="79" t="s">
        <v>92</v>
      </c>
      <c r="J219" s="169">
        <v>110</v>
      </c>
      <c r="K219" s="169"/>
      <c r="L219" s="169"/>
      <c r="M219" s="119">
        <f>M220+M221</f>
        <v>33043656</v>
      </c>
      <c r="N219" s="119">
        <f aca="true" t="shared" si="26" ref="N219:X219">N220+N221</f>
        <v>28953876</v>
      </c>
      <c r="O219" s="119">
        <f t="shared" si="26"/>
        <v>0</v>
      </c>
      <c r="P219" s="119">
        <f t="shared" si="26"/>
        <v>0</v>
      </c>
      <c r="Q219" s="119">
        <f t="shared" si="26"/>
        <v>0</v>
      </c>
      <c r="R219" s="119">
        <f t="shared" si="26"/>
        <v>0</v>
      </c>
      <c r="S219" s="119">
        <f t="shared" si="26"/>
        <v>0</v>
      </c>
      <c r="T219" s="119">
        <f t="shared" si="26"/>
        <v>0</v>
      </c>
      <c r="U219" s="119"/>
      <c r="V219" s="119">
        <f t="shared" si="26"/>
        <v>0</v>
      </c>
      <c r="W219" s="119">
        <f t="shared" si="26"/>
        <v>0</v>
      </c>
      <c r="X219" s="119">
        <f t="shared" si="26"/>
        <v>0</v>
      </c>
      <c r="Y219" s="119">
        <f>Y220+Y221</f>
        <v>4089780</v>
      </c>
      <c r="Z219" s="119">
        <f>Z220+Z221</f>
        <v>0</v>
      </c>
      <c r="AA219" s="119">
        <f>AA220+AA221</f>
        <v>0</v>
      </c>
    </row>
    <row r="220" spans="1:27" s="3" customFormat="1" ht="18.75" customHeight="1">
      <c r="A220" s="168" t="s">
        <v>118</v>
      </c>
      <c r="B220" s="168"/>
      <c r="C220" s="168"/>
      <c r="D220" s="168"/>
      <c r="E220" s="168"/>
      <c r="F220" s="168"/>
      <c r="G220" s="168"/>
      <c r="H220" s="168"/>
      <c r="I220" s="79" t="s">
        <v>93</v>
      </c>
      <c r="J220" s="169">
        <v>111</v>
      </c>
      <c r="K220" s="169"/>
      <c r="L220" s="169"/>
      <c r="M220" s="119">
        <f>N220+P220+R220+V220+W220+X220+Y220+Z220+O220</f>
        <v>25379152</v>
      </c>
      <c r="N220" s="84">
        <v>22238000</v>
      </c>
      <c r="O220" s="84"/>
      <c r="P220" s="84"/>
      <c r="Q220" s="84"/>
      <c r="R220" s="84"/>
      <c r="S220" s="84"/>
      <c r="T220" s="84"/>
      <c r="U220" s="84"/>
      <c r="V220" s="84"/>
      <c r="W220" s="85"/>
      <c r="X220" s="85"/>
      <c r="Y220" s="127">
        <v>3141152</v>
      </c>
      <c r="Z220" s="85"/>
      <c r="AA220" s="85"/>
    </row>
    <row r="221" spans="1:27" s="3" customFormat="1" ht="18.75">
      <c r="A221" s="168" t="s">
        <v>28</v>
      </c>
      <c r="B221" s="168"/>
      <c r="C221" s="168"/>
      <c r="D221" s="168"/>
      <c r="E221" s="168"/>
      <c r="F221" s="168"/>
      <c r="G221" s="168"/>
      <c r="H221" s="168"/>
      <c r="I221" s="79" t="s">
        <v>94</v>
      </c>
      <c r="J221" s="169">
        <v>119</v>
      </c>
      <c r="K221" s="169"/>
      <c r="L221" s="169"/>
      <c r="M221" s="119">
        <f>N221+P221+R221+V221+W221+X221+Y221+Z221+O221</f>
        <v>7664504</v>
      </c>
      <c r="N221" s="84">
        <v>6715876</v>
      </c>
      <c r="O221" s="84"/>
      <c r="P221" s="84"/>
      <c r="Q221" s="84"/>
      <c r="R221" s="84"/>
      <c r="S221" s="84"/>
      <c r="T221" s="84"/>
      <c r="U221" s="84"/>
      <c r="V221" s="84"/>
      <c r="W221" s="127"/>
      <c r="X221" s="127"/>
      <c r="Y221" s="127">
        <v>948628</v>
      </c>
      <c r="Z221" s="127"/>
      <c r="AA221" s="127"/>
    </row>
    <row r="222" spans="1:27" s="3" customFormat="1" ht="18.75" customHeight="1">
      <c r="A222" s="168" t="s">
        <v>25</v>
      </c>
      <c r="B222" s="168"/>
      <c r="C222" s="168"/>
      <c r="D222" s="168"/>
      <c r="E222" s="168"/>
      <c r="F222" s="168"/>
      <c r="G222" s="168"/>
      <c r="H222" s="168"/>
      <c r="I222" s="79" t="s">
        <v>95</v>
      </c>
      <c r="J222" s="169">
        <v>112</v>
      </c>
      <c r="K222" s="169"/>
      <c r="L222" s="169"/>
      <c r="M222" s="119">
        <f>N222+P222+R222+V222+W222+X222+Y222+Z222+O222</f>
        <v>2400</v>
      </c>
      <c r="N222" s="84">
        <v>2400</v>
      </c>
      <c r="O222" s="84"/>
      <c r="P222" s="84"/>
      <c r="Q222" s="84"/>
      <c r="R222" s="84"/>
      <c r="S222" s="84"/>
      <c r="T222" s="84"/>
      <c r="U222" s="84"/>
      <c r="V222" s="84"/>
      <c r="W222" s="127"/>
      <c r="X222" s="127"/>
      <c r="Y222" s="127"/>
      <c r="Z222" s="127"/>
      <c r="AA222" s="127"/>
    </row>
    <row r="223" spans="1:27" s="3" customFormat="1" ht="18.75" customHeight="1">
      <c r="A223" s="167" t="s">
        <v>73</v>
      </c>
      <c r="B223" s="167"/>
      <c r="C223" s="167"/>
      <c r="D223" s="167"/>
      <c r="E223" s="167"/>
      <c r="F223" s="167"/>
      <c r="G223" s="167"/>
      <c r="H223" s="167"/>
      <c r="I223" s="82" t="s">
        <v>96</v>
      </c>
      <c r="J223" s="164">
        <v>300</v>
      </c>
      <c r="K223" s="164"/>
      <c r="L223" s="164"/>
      <c r="M223" s="83">
        <f>N223+P223+R223+V223+W223+X223+Y223+Z223+O223</f>
        <v>0</v>
      </c>
      <c r="N223" s="83">
        <v>0</v>
      </c>
      <c r="O223" s="83">
        <v>0</v>
      </c>
      <c r="P223" s="83">
        <v>0</v>
      </c>
      <c r="Q223" s="83">
        <v>0</v>
      </c>
      <c r="R223" s="83">
        <v>0</v>
      </c>
      <c r="S223" s="83">
        <v>0</v>
      </c>
      <c r="T223" s="83">
        <v>0</v>
      </c>
      <c r="U223" s="83"/>
      <c r="V223" s="83">
        <v>0</v>
      </c>
      <c r="W223" s="83">
        <v>0</v>
      </c>
      <c r="X223" s="83">
        <v>0</v>
      </c>
      <c r="Y223" s="83">
        <v>0</v>
      </c>
      <c r="Z223" s="83">
        <v>0</v>
      </c>
      <c r="AA223" s="83">
        <v>0</v>
      </c>
    </row>
    <row r="224" spans="1:27" s="3" customFormat="1" ht="18.75" customHeight="1">
      <c r="A224" s="168" t="s">
        <v>18</v>
      </c>
      <c r="B224" s="168"/>
      <c r="C224" s="168"/>
      <c r="D224" s="168"/>
      <c r="E224" s="168"/>
      <c r="F224" s="168"/>
      <c r="G224" s="168"/>
      <c r="H224" s="168"/>
      <c r="I224" s="86"/>
      <c r="J224" s="169"/>
      <c r="K224" s="169"/>
      <c r="L224" s="169"/>
      <c r="M224" s="119"/>
      <c r="N224" s="84"/>
      <c r="O224" s="84"/>
      <c r="P224" s="84"/>
      <c r="Q224" s="84"/>
      <c r="R224" s="84"/>
      <c r="S224" s="84"/>
      <c r="T224" s="84"/>
      <c r="U224" s="84"/>
      <c r="V224" s="84"/>
      <c r="W224" s="85"/>
      <c r="X224" s="85"/>
      <c r="Y224" s="85"/>
      <c r="Z224" s="85"/>
      <c r="AA224" s="85"/>
    </row>
    <row r="225" spans="1:27" s="3" customFormat="1" ht="38.25" customHeight="1">
      <c r="A225" s="167" t="s">
        <v>74</v>
      </c>
      <c r="B225" s="167"/>
      <c r="C225" s="167"/>
      <c r="D225" s="167"/>
      <c r="E225" s="167"/>
      <c r="F225" s="167"/>
      <c r="G225" s="167"/>
      <c r="H225" s="167"/>
      <c r="I225" s="87" t="s">
        <v>97</v>
      </c>
      <c r="J225" s="164">
        <v>850</v>
      </c>
      <c r="K225" s="164"/>
      <c r="L225" s="164"/>
      <c r="M225" s="83">
        <f>N225+P225+R225+V225+W225+X225+Y225+Z225+T225+S225+O225</f>
        <v>1188795</v>
      </c>
      <c r="N225" s="88">
        <f>N226+N227+N228</f>
        <v>1188795</v>
      </c>
      <c r="O225" s="88">
        <f>O226+O227+O228</f>
        <v>0</v>
      </c>
      <c r="P225" s="88">
        <f aca="true" t="shared" si="27" ref="P225:AA225">P226+P227+P228</f>
        <v>0</v>
      </c>
      <c r="Q225" s="88">
        <f t="shared" si="27"/>
        <v>0</v>
      </c>
      <c r="R225" s="88">
        <f t="shared" si="27"/>
        <v>0</v>
      </c>
      <c r="S225" s="88">
        <f t="shared" si="27"/>
        <v>0</v>
      </c>
      <c r="T225" s="88">
        <f t="shared" si="27"/>
        <v>0</v>
      </c>
      <c r="U225" s="88"/>
      <c r="V225" s="88">
        <f t="shared" si="27"/>
        <v>0</v>
      </c>
      <c r="W225" s="88">
        <f t="shared" si="27"/>
        <v>0</v>
      </c>
      <c r="X225" s="88">
        <f t="shared" si="27"/>
        <v>0</v>
      </c>
      <c r="Y225" s="88">
        <f t="shared" si="27"/>
        <v>0</v>
      </c>
      <c r="Z225" s="88">
        <f t="shared" si="27"/>
        <v>0</v>
      </c>
      <c r="AA225" s="88">
        <f t="shared" si="27"/>
        <v>0</v>
      </c>
    </row>
    <row r="226" spans="1:27" s="3" customFormat="1" ht="18.75" customHeight="1">
      <c r="A226" s="168" t="s">
        <v>193</v>
      </c>
      <c r="B226" s="168"/>
      <c r="C226" s="168"/>
      <c r="D226" s="168"/>
      <c r="E226" s="168"/>
      <c r="F226" s="168"/>
      <c r="G226" s="168"/>
      <c r="H226" s="168"/>
      <c r="I226" s="79" t="s">
        <v>194</v>
      </c>
      <c r="J226" s="169">
        <v>851</v>
      </c>
      <c r="K226" s="169"/>
      <c r="L226" s="169"/>
      <c r="M226" s="119">
        <f>N226+P226+R226+V226+W226+X226+Y226+Z226+T226+O226</f>
        <v>1188795</v>
      </c>
      <c r="N226" s="84">
        <f>277895+910900</f>
        <v>1188795</v>
      </c>
      <c r="O226" s="84"/>
      <c r="P226" s="84"/>
      <c r="Q226" s="84"/>
      <c r="R226" s="84"/>
      <c r="S226" s="84"/>
      <c r="T226" s="84"/>
      <c r="U226" s="84"/>
      <c r="V226" s="84"/>
      <c r="W226" s="127"/>
      <c r="X226" s="127"/>
      <c r="Y226" s="127"/>
      <c r="Z226" s="127"/>
      <c r="AA226" s="127"/>
    </row>
    <row r="227" spans="1:27" s="3" customFormat="1" ht="18.75" customHeight="1">
      <c r="A227" s="170" t="s">
        <v>195</v>
      </c>
      <c r="B227" s="171"/>
      <c r="C227" s="171"/>
      <c r="D227" s="171"/>
      <c r="E227" s="171"/>
      <c r="F227" s="171"/>
      <c r="G227" s="171"/>
      <c r="H227" s="172"/>
      <c r="I227" s="79" t="s">
        <v>196</v>
      </c>
      <c r="J227" s="173">
        <v>852</v>
      </c>
      <c r="K227" s="174"/>
      <c r="L227" s="175"/>
      <c r="M227" s="119">
        <f>N227+P227+R227+V227+W227+X227+Y227+Z227+T227+O227</f>
        <v>0</v>
      </c>
      <c r="N227" s="84"/>
      <c r="O227" s="84"/>
      <c r="P227" s="84"/>
      <c r="Q227" s="84"/>
      <c r="R227" s="84"/>
      <c r="S227" s="84"/>
      <c r="T227" s="84"/>
      <c r="U227" s="84"/>
      <c r="V227" s="84"/>
      <c r="W227" s="127"/>
      <c r="X227" s="127"/>
      <c r="Y227" s="127"/>
      <c r="Z227" s="127"/>
      <c r="AA227" s="127"/>
    </row>
    <row r="228" spans="1:27" s="3" customFormat="1" ht="18.75" customHeight="1">
      <c r="A228" s="170" t="s">
        <v>197</v>
      </c>
      <c r="B228" s="171"/>
      <c r="C228" s="171"/>
      <c r="D228" s="171"/>
      <c r="E228" s="171"/>
      <c r="F228" s="171"/>
      <c r="G228" s="171"/>
      <c r="H228" s="172"/>
      <c r="I228" s="79" t="s">
        <v>198</v>
      </c>
      <c r="J228" s="173">
        <v>853</v>
      </c>
      <c r="K228" s="174"/>
      <c r="L228" s="175"/>
      <c r="M228" s="119">
        <f>N228+P228+R228+V228+W228+X228+Y228+Z228+T228+O228</f>
        <v>0</v>
      </c>
      <c r="N228" s="84"/>
      <c r="O228" s="84"/>
      <c r="P228" s="84"/>
      <c r="Q228" s="84"/>
      <c r="R228" s="84"/>
      <c r="S228" s="84"/>
      <c r="T228" s="84"/>
      <c r="U228" s="84"/>
      <c r="V228" s="84"/>
      <c r="W228" s="127"/>
      <c r="X228" s="127"/>
      <c r="Y228" s="127"/>
      <c r="Z228" s="127"/>
      <c r="AA228" s="127"/>
    </row>
    <row r="229" spans="1:27" s="3" customFormat="1" ht="18.75" customHeight="1">
      <c r="A229" s="168" t="s">
        <v>98</v>
      </c>
      <c r="B229" s="168"/>
      <c r="C229" s="168"/>
      <c r="D229" s="168"/>
      <c r="E229" s="168"/>
      <c r="F229" s="168"/>
      <c r="G229" s="168"/>
      <c r="H229" s="168"/>
      <c r="I229" s="79" t="s">
        <v>99</v>
      </c>
      <c r="J229" s="169"/>
      <c r="K229" s="169"/>
      <c r="L229" s="169"/>
      <c r="M229" s="119">
        <f>N229+P229+R229+V229+W229+X229+Y229+Z229+T229+O229</f>
        <v>0</v>
      </c>
      <c r="N229" s="84"/>
      <c r="O229" s="84"/>
      <c r="P229" s="84"/>
      <c r="Q229" s="84"/>
      <c r="R229" s="84"/>
      <c r="S229" s="84"/>
      <c r="T229" s="84"/>
      <c r="U229" s="84"/>
      <c r="V229" s="84"/>
      <c r="W229" s="127"/>
      <c r="X229" s="127"/>
      <c r="Y229" s="127"/>
      <c r="Z229" s="127"/>
      <c r="AA229" s="127"/>
    </row>
    <row r="230" spans="1:27" s="3" customFormat="1" ht="30.75" customHeight="1">
      <c r="A230" s="167" t="s">
        <v>75</v>
      </c>
      <c r="B230" s="167"/>
      <c r="C230" s="167"/>
      <c r="D230" s="167"/>
      <c r="E230" s="167"/>
      <c r="F230" s="167"/>
      <c r="G230" s="167"/>
      <c r="H230" s="167"/>
      <c r="I230" s="89" t="s">
        <v>100</v>
      </c>
      <c r="J230" s="164">
        <v>240</v>
      </c>
      <c r="K230" s="164"/>
      <c r="L230" s="164"/>
      <c r="M230" s="83">
        <f>N230+P230+R230+V230+W230+X230+Y230+Z230+T230+O230</f>
        <v>0</v>
      </c>
      <c r="N230" s="83">
        <v>0</v>
      </c>
      <c r="O230" s="83">
        <v>0</v>
      </c>
      <c r="P230" s="83">
        <v>0</v>
      </c>
      <c r="Q230" s="83">
        <v>0</v>
      </c>
      <c r="R230" s="83">
        <v>0</v>
      </c>
      <c r="S230" s="83">
        <v>0</v>
      </c>
      <c r="T230" s="83">
        <v>0</v>
      </c>
      <c r="U230" s="83"/>
      <c r="V230" s="83">
        <v>0</v>
      </c>
      <c r="W230" s="83">
        <v>0</v>
      </c>
      <c r="X230" s="83">
        <v>0</v>
      </c>
      <c r="Y230" s="83">
        <v>0</v>
      </c>
      <c r="Z230" s="83">
        <v>0</v>
      </c>
      <c r="AA230" s="83">
        <v>0</v>
      </c>
    </row>
    <row r="231" spans="1:27" s="3" customFormat="1" ht="18.75" customHeight="1">
      <c r="A231" s="167" t="s">
        <v>77</v>
      </c>
      <c r="B231" s="167"/>
      <c r="C231" s="167"/>
      <c r="D231" s="167"/>
      <c r="E231" s="167"/>
      <c r="F231" s="167"/>
      <c r="G231" s="167"/>
      <c r="H231" s="167"/>
      <c r="I231" s="87" t="s">
        <v>101</v>
      </c>
      <c r="J231" s="164">
        <v>240</v>
      </c>
      <c r="K231" s="164"/>
      <c r="L231" s="164"/>
      <c r="M231" s="90">
        <f>M233+M234+M235+M236+M237+M238+M239+M240+M242</f>
        <v>6773103</v>
      </c>
      <c r="N231" s="90">
        <f>N233+N234+N235+N236+N237+N238+N239+N240+N242</f>
        <v>3837084</v>
      </c>
      <c r="O231" s="90">
        <f>O233+O234+O235+O236+O237+O238+O239+O240+O242</f>
        <v>0</v>
      </c>
      <c r="P231" s="90">
        <f aca="true" t="shared" si="28" ref="P231:AA231">P233+P234+P235+P236+P237+P238+P239+P240</f>
        <v>49043</v>
      </c>
      <c r="Q231" s="90">
        <f t="shared" si="28"/>
        <v>0</v>
      </c>
      <c r="R231" s="90">
        <f t="shared" si="28"/>
        <v>535040</v>
      </c>
      <c r="S231" s="90">
        <f t="shared" si="28"/>
        <v>0</v>
      </c>
      <c r="T231" s="90">
        <f t="shared" si="28"/>
        <v>0</v>
      </c>
      <c r="U231" s="90"/>
      <c r="V231" s="90">
        <f t="shared" si="28"/>
        <v>0</v>
      </c>
      <c r="W231" s="90">
        <f t="shared" si="28"/>
        <v>0</v>
      </c>
      <c r="X231" s="90">
        <f t="shared" si="28"/>
        <v>0</v>
      </c>
      <c r="Y231" s="90">
        <f t="shared" si="28"/>
        <v>2070026</v>
      </c>
      <c r="Z231" s="90">
        <f t="shared" si="28"/>
        <v>281910</v>
      </c>
      <c r="AA231" s="90">
        <f t="shared" si="28"/>
        <v>0</v>
      </c>
    </row>
    <row r="232" spans="1:27" s="3" customFormat="1" ht="18.75" customHeight="1">
      <c r="A232" s="168" t="s">
        <v>79</v>
      </c>
      <c r="B232" s="168"/>
      <c r="C232" s="168"/>
      <c r="D232" s="168"/>
      <c r="E232" s="168"/>
      <c r="F232" s="168"/>
      <c r="G232" s="168"/>
      <c r="H232" s="168"/>
      <c r="I232" s="79"/>
      <c r="J232" s="169"/>
      <c r="K232" s="169"/>
      <c r="L232" s="169"/>
      <c r="M232" s="80"/>
      <c r="N232" s="84"/>
      <c r="O232" s="84"/>
      <c r="P232" s="84"/>
      <c r="Q232" s="84"/>
      <c r="R232" s="84"/>
      <c r="S232" s="84"/>
      <c r="T232" s="84"/>
      <c r="U232" s="84"/>
      <c r="V232" s="84"/>
      <c r="W232" s="127"/>
      <c r="X232" s="127"/>
      <c r="Y232" s="127"/>
      <c r="Z232" s="127"/>
      <c r="AA232" s="127"/>
    </row>
    <row r="233" spans="1:27" s="3" customFormat="1" ht="44.25" customHeight="1">
      <c r="A233" s="168" t="s">
        <v>19</v>
      </c>
      <c r="B233" s="168"/>
      <c r="C233" s="168"/>
      <c r="D233" s="168"/>
      <c r="E233" s="168"/>
      <c r="F233" s="168"/>
      <c r="G233" s="168"/>
      <c r="H233" s="168"/>
      <c r="I233" s="79" t="s">
        <v>102</v>
      </c>
      <c r="J233" s="169">
        <v>244</v>
      </c>
      <c r="K233" s="169"/>
      <c r="L233" s="169"/>
      <c r="M233" s="119">
        <f>N233+P233+R233+V233+W233+X233+Y233+Z233+O233</f>
        <v>57600</v>
      </c>
      <c r="N233" s="81">
        <f>21600+36000</f>
        <v>57600</v>
      </c>
      <c r="O233" s="81"/>
      <c r="P233" s="80"/>
      <c r="Q233" s="80"/>
      <c r="R233" s="80"/>
      <c r="S233" s="80"/>
      <c r="T233" s="80"/>
      <c r="U233" s="80"/>
      <c r="V233" s="84"/>
      <c r="W233" s="127"/>
      <c r="X233" s="127"/>
      <c r="Y233" s="127"/>
      <c r="Z233" s="127"/>
      <c r="AA233" s="127"/>
    </row>
    <row r="234" spans="1:27" s="3" customFormat="1" ht="18.75" customHeight="1">
      <c r="A234" s="168" t="s">
        <v>158</v>
      </c>
      <c r="B234" s="168"/>
      <c r="C234" s="168"/>
      <c r="D234" s="168"/>
      <c r="E234" s="168"/>
      <c r="F234" s="168"/>
      <c r="G234" s="168"/>
      <c r="H234" s="168"/>
      <c r="I234" s="79" t="s">
        <v>103</v>
      </c>
      <c r="J234" s="169">
        <v>244</v>
      </c>
      <c r="K234" s="169"/>
      <c r="L234" s="169"/>
      <c r="M234" s="119">
        <f aca="true" t="shared" si="29" ref="M234:M242">N234+P234+R234+V234+W234+X234+Y234+Z234+O234</f>
        <v>0</v>
      </c>
      <c r="N234" s="81"/>
      <c r="O234" s="81"/>
      <c r="P234" s="80"/>
      <c r="Q234" s="80"/>
      <c r="R234" s="80"/>
      <c r="S234" s="80"/>
      <c r="T234" s="80"/>
      <c r="U234" s="80"/>
      <c r="V234" s="84"/>
      <c r="W234" s="127"/>
      <c r="X234" s="127"/>
      <c r="Y234" s="127"/>
      <c r="Z234" s="127"/>
      <c r="AA234" s="127"/>
    </row>
    <row r="235" spans="1:27" s="3" customFormat="1" ht="18.75" customHeight="1">
      <c r="A235" s="168" t="s">
        <v>20</v>
      </c>
      <c r="B235" s="168"/>
      <c r="C235" s="168"/>
      <c r="D235" s="168"/>
      <c r="E235" s="168"/>
      <c r="F235" s="168"/>
      <c r="G235" s="168"/>
      <c r="H235" s="168"/>
      <c r="I235" s="79" t="s">
        <v>104</v>
      </c>
      <c r="J235" s="169">
        <v>244</v>
      </c>
      <c r="K235" s="169"/>
      <c r="L235" s="169"/>
      <c r="M235" s="119">
        <f t="shared" si="29"/>
        <v>2983935</v>
      </c>
      <c r="N235" s="81">
        <v>2854765</v>
      </c>
      <c r="O235" s="81"/>
      <c r="P235" s="80"/>
      <c r="Q235" s="80"/>
      <c r="R235" s="80"/>
      <c r="S235" s="80"/>
      <c r="T235" s="80"/>
      <c r="U235" s="80"/>
      <c r="V235" s="84"/>
      <c r="W235" s="127"/>
      <c r="X235" s="127"/>
      <c r="Y235" s="127"/>
      <c r="Z235" s="127">
        <v>129170</v>
      </c>
      <c r="AA235" s="127"/>
    </row>
    <row r="236" spans="1:27" s="3" customFormat="1" ht="18.75" customHeight="1">
      <c r="A236" s="168" t="s">
        <v>119</v>
      </c>
      <c r="B236" s="168"/>
      <c r="C236" s="168"/>
      <c r="D236" s="168"/>
      <c r="E236" s="168"/>
      <c r="F236" s="168"/>
      <c r="G236" s="168"/>
      <c r="H236" s="168"/>
      <c r="I236" s="79" t="s">
        <v>105</v>
      </c>
      <c r="J236" s="169">
        <v>244</v>
      </c>
      <c r="K236" s="169"/>
      <c r="L236" s="169"/>
      <c r="M236" s="119">
        <f t="shared" si="29"/>
        <v>0</v>
      </c>
      <c r="N236" s="81"/>
      <c r="O236" s="81"/>
      <c r="P236" s="80"/>
      <c r="Q236" s="80"/>
      <c r="R236" s="80"/>
      <c r="S236" s="80"/>
      <c r="T236" s="80"/>
      <c r="U236" s="80"/>
      <c r="V236" s="84"/>
      <c r="W236" s="127"/>
      <c r="X236" s="127"/>
      <c r="Y236" s="127"/>
      <c r="Z236" s="127"/>
      <c r="AA236" s="127"/>
    </row>
    <row r="237" spans="1:27" s="3" customFormat="1" ht="20.25" customHeight="1">
      <c r="A237" s="168" t="s">
        <v>26</v>
      </c>
      <c r="B237" s="168"/>
      <c r="C237" s="168"/>
      <c r="D237" s="168"/>
      <c r="E237" s="168"/>
      <c r="F237" s="168"/>
      <c r="G237" s="168"/>
      <c r="H237" s="168"/>
      <c r="I237" s="79" t="s">
        <v>106</v>
      </c>
      <c r="J237" s="169">
        <v>244</v>
      </c>
      <c r="K237" s="169"/>
      <c r="L237" s="169"/>
      <c r="M237" s="119">
        <f t="shared" si="29"/>
        <v>608351</v>
      </c>
      <c r="N237" s="81">
        <v>108351</v>
      </c>
      <c r="O237" s="81"/>
      <c r="P237" s="80"/>
      <c r="Q237" s="80"/>
      <c r="R237" s="80"/>
      <c r="S237" s="80"/>
      <c r="T237" s="80"/>
      <c r="U237" s="80"/>
      <c r="V237" s="84"/>
      <c r="W237" s="127"/>
      <c r="X237" s="127"/>
      <c r="Y237" s="127">
        <v>500000</v>
      </c>
      <c r="Z237" s="127"/>
      <c r="AA237" s="127"/>
    </row>
    <row r="238" spans="1:27" s="3" customFormat="1" ht="46.5" customHeight="1">
      <c r="A238" s="168" t="s">
        <v>27</v>
      </c>
      <c r="B238" s="168"/>
      <c r="C238" s="168"/>
      <c r="D238" s="168"/>
      <c r="E238" s="168"/>
      <c r="F238" s="168"/>
      <c r="G238" s="168"/>
      <c r="H238" s="168"/>
      <c r="I238" s="79" t="s">
        <v>150</v>
      </c>
      <c r="J238" s="169">
        <v>244</v>
      </c>
      <c r="K238" s="169"/>
      <c r="L238" s="169"/>
      <c r="M238" s="119">
        <f t="shared" si="29"/>
        <v>330560</v>
      </c>
      <c r="N238" s="81">
        <f>69196+161323</f>
        <v>230519</v>
      </c>
      <c r="O238" s="81"/>
      <c r="P238" s="80"/>
      <c r="Q238" s="80"/>
      <c r="R238" s="80"/>
      <c r="S238" s="80"/>
      <c r="T238" s="80"/>
      <c r="U238" s="80"/>
      <c r="V238" s="84"/>
      <c r="W238" s="127"/>
      <c r="X238" s="127"/>
      <c r="Y238" s="127">
        <v>100041</v>
      </c>
      <c r="Z238" s="127"/>
      <c r="AA238" s="127"/>
    </row>
    <row r="239" spans="1:27" s="3" customFormat="1" ht="46.5" customHeight="1">
      <c r="A239" s="168" t="s">
        <v>21</v>
      </c>
      <c r="B239" s="168"/>
      <c r="C239" s="168"/>
      <c r="D239" s="168"/>
      <c r="E239" s="168"/>
      <c r="F239" s="168"/>
      <c r="G239" s="168"/>
      <c r="H239" s="168"/>
      <c r="I239" s="79" t="s">
        <v>151</v>
      </c>
      <c r="J239" s="169">
        <v>244</v>
      </c>
      <c r="K239" s="169"/>
      <c r="L239" s="169"/>
      <c r="M239" s="119">
        <f t="shared" si="29"/>
        <v>1544797</v>
      </c>
      <c r="N239" s="119">
        <v>585849</v>
      </c>
      <c r="O239" s="119"/>
      <c r="P239" s="80"/>
      <c r="Q239" s="80"/>
      <c r="R239" s="119"/>
      <c r="S239" s="119"/>
      <c r="T239" s="119"/>
      <c r="U239" s="119"/>
      <c r="V239" s="84"/>
      <c r="W239" s="85"/>
      <c r="X239" s="85"/>
      <c r="Y239" s="127">
        <v>806208</v>
      </c>
      <c r="Z239" s="127">
        <v>152740</v>
      </c>
      <c r="AA239" s="127"/>
    </row>
    <row r="240" spans="1:27" s="3" customFormat="1" ht="18.75" customHeight="1">
      <c r="A240" s="168" t="s">
        <v>22</v>
      </c>
      <c r="B240" s="168"/>
      <c r="C240" s="168"/>
      <c r="D240" s="168"/>
      <c r="E240" s="168"/>
      <c r="F240" s="168"/>
      <c r="G240" s="168"/>
      <c r="H240" s="168"/>
      <c r="I240" s="79" t="s">
        <v>166</v>
      </c>
      <c r="J240" s="169">
        <v>244</v>
      </c>
      <c r="K240" s="169"/>
      <c r="L240" s="169"/>
      <c r="M240" s="119">
        <f t="shared" si="29"/>
        <v>1247860</v>
      </c>
      <c r="N240" s="80"/>
      <c r="O240" s="80"/>
      <c r="P240" s="119">
        <v>49043</v>
      </c>
      <c r="Q240" s="119"/>
      <c r="R240" s="119">
        <v>535040</v>
      </c>
      <c r="S240" s="119"/>
      <c r="T240" s="119"/>
      <c r="U240" s="119"/>
      <c r="V240" s="84"/>
      <c r="W240" s="127"/>
      <c r="X240" s="85"/>
      <c r="Y240" s="127">
        <v>663777</v>
      </c>
      <c r="Z240" s="127"/>
      <c r="AA240" s="127"/>
    </row>
    <row r="241" spans="1:27" s="3" customFormat="1" ht="18.75" customHeight="1">
      <c r="A241" s="168" t="s">
        <v>165</v>
      </c>
      <c r="B241" s="168"/>
      <c r="C241" s="168"/>
      <c r="D241" s="168"/>
      <c r="E241" s="168"/>
      <c r="F241" s="168"/>
      <c r="G241" s="168"/>
      <c r="H241" s="168"/>
      <c r="I241" s="79"/>
      <c r="J241" s="169">
        <v>244</v>
      </c>
      <c r="K241" s="169"/>
      <c r="L241" s="169"/>
      <c r="M241" s="119">
        <f t="shared" si="29"/>
        <v>584083</v>
      </c>
      <c r="N241" s="80"/>
      <c r="O241" s="80"/>
      <c r="P241" s="119">
        <v>49043</v>
      </c>
      <c r="Q241" s="119"/>
      <c r="R241" s="119">
        <v>535040</v>
      </c>
      <c r="S241" s="119"/>
      <c r="T241" s="119"/>
      <c r="U241" s="119"/>
      <c r="V241" s="84"/>
      <c r="W241" s="127"/>
      <c r="X241" s="85"/>
      <c r="Y241" s="85"/>
      <c r="Z241" s="85"/>
      <c r="AA241" s="127"/>
    </row>
    <row r="242" spans="1:27" s="3" customFormat="1" ht="18.75" customHeight="1">
      <c r="A242" s="170" t="s">
        <v>209</v>
      </c>
      <c r="B242" s="171"/>
      <c r="C242" s="171"/>
      <c r="D242" s="171"/>
      <c r="E242" s="171"/>
      <c r="F242" s="171"/>
      <c r="G242" s="171"/>
      <c r="H242" s="172"/>
      <c r="I242" s="79" t="s">
        <v>210</v>
      </c>
      <c r="J242" s="173">
        <v>244</v>
      </c>
      <c r="K242" s="174"/>
      <c r="L242" s="175"/>
      <c r="M242" s="119">
        <f t="shared" si="29"/>
        <v>0</v>
      </c>
      <c r="N242" s="84"/>
      <c r="O242" s="84"/>
      <c r="P242" s="119"/>
      <c r="Q242" s="119"/>
      <c r="R242" s="119"/>
      <c r="S242" s="119"/>
      <c r="T242" s="119"/>
      <c r="U242" s="119"/>
      <c r="V242" s="84"/>
      <c r="W242" s="127"/>
      <c r="X242" s="85"/>
      <c r="Y242" s="85"/>
      <c r="Z242" s="85"/>
      <c r="AA242" s="127"/>
    </row>
    <row r="243" spans="1:27" s="5" customFormat="1" ht="18.75" customHeight="1">
      <c r="A243" s="167" t="s">
        <v>168</v>
      </c>
      <c r="B243" s="167"/>
      <c r="C243" s="167"/>
      <c r="D243" s="167"/>
      <c r="E243" s="167"/>
      <c r="F243" s="167"/>
      <c r="G243" s="167"/>
      <c r="H243" s="167"/>
      <c r="I243" s="91" t="s">
        <v>107</v>
      </c>
      <c r="J243" s="164" t="s">
        <v>84</v>
      </c>
      <c r="K243" s="164"/>
      <c r="L243" s="164"/>
      <c r="M243" s="83">
        <f>M244+M245</f>
        <v>0</v>
      </c>
      <c r="N243" s="83">
        <f aca="true" t="shared" si="30" ref="N243:AA243">N244+N245</f>
        <v>0</v>
      </c>
      <c r="O243" s="83">
        <f t="shared" si="30"/>
        <v>0</v>
      </c>
      <c r="P243" s="83">
        <f t="shared" si="30"/>
        <v>0</v>
      </c>
      <c r="Q243" s="83">
        <f t="shared" si="30"/>
        <v>0</v>
      </c>
      <c r="R243" s="83">
        <f t="shared" si="30"/>
        <v>0</v>
      </c>
      <c r="S243" s="83">
        <f t="shared" si="30"/>
        <v>0</v>
      </c>
      <c r="T243" s="83">
        <f t="shared" si="30"/>
        <v>0</v>
      </c>
      <c r="U243" s="83"/>
      <c r="V243" s="83">
        <f t="shared" si="30"/>
        <v>0</v>
      </c>
      <c r="W243" s="83">
        <f t="shared" si="30"/>
        <v>0</v>
      </c>
      <c r="X243" s="83">
        <f t="shared" si="30"/>
        <v>0</v>
      </c>
      <c r="Y243" s="83">
        <f t="shared" si="30"/>
        <v>0</v>
      </c>
      <c r="Z243" s="83">
        <f t="shared" si="30"/>
        <v>0</v>
      </c>
      <c r="AA243" s="83">
        <f t="shared" si="30"/>
        <v>0</v>
      </c>
    </row>
    <row r="244" spans="1:27" s="3" customFormat="1" ht="18.75" customHeight="1">
      <c r="A244" s="168" t="s">
        <v>120</v>
      </c>
      <c r="B244" s="168"/>
      <c r="C244" s="168"/>
      <c r="D244" s="168"/>
      <c r="E244" s="168"/>
      <c r="F244" s="168"/>
      <c r="G244" s="168"/>
      <c r="H244" s="168"/>
      <c r="I244" s="86" t="s">
        <v>108</v>
      </c>
      <c r="J244" s="169">
        <v>510</v>
      </c>
      <c r="K244" s="169"/>
      <c r="L244" s="169"/>
      <c r="M244" s="119">
        <f>N244+P244+R244+V244+W244+X244+Y244+Z244+O244</f>
        <v>0</v>
      </c>
      <c r="N244" s="81"/>
      <c r="O244" s="81"/>
      <c r="P244" s="119"/>
      <c r="Q244" s="119"/>
      <c r="R244" s="119"/>
      <c r="S244" s="119"/>
      <c r="T244" s="119"/>
      <c r="U244" s="119"/>
      <c r="V244" s="119"/>
      <c r="W244" s="85"/>
      <c r="X244" s="85"/>
      <c r="Y244" s="85"/>
      <c r="Z244" s="85"/>
      <c r="AA244" s="119"/>
    </row>
    <row r="245" spans="1:27" s="3" customFormat="1" ht="18.75" customHeight="1">
      <c r="A245" s="168" t="s">
        <v>76</v>
      </c>
      <c r="B245" s="168"/>
      <c r="C245" s="168"/>
      <c r="D245" s="168"/>
      <c r="E245" s="168"/>
      <c r="F245" s="168"/>
      <c r="G245" s="168"/>
      <c r="H245" s="168"/>
      <c r="I245" s="86" t="s">
        <v>109</v>
      </c>
      <c r="J245" s="169">
        <v>550</v>
      </c>
      <c r="K245" s="169"/>
      <c r="L245" s="169"/>
      <c r="M245" s="119">
        <f>N245+P245+R245+V245+W245+X245+Y245+Z245+O245</f>
        <v>0</v>
      </c>
      <c r="N245" s="81"/>
      <c r="O245" s="81"/>
      <c r="P245" s="119"/>
      <c r="Q245" s="119"/>
      <c r="R245" s="119"/>
      <c r="S245" s="119"/>
      <c r="T245" s="119"/>
      <c r="U245" s="119"/>
      <c r="V245" s="119"/>
      <c r="W245" s="85"/>
      <c r="X245" s="85"/>
      <c r="Y245" s="85"/>
      <c r="Z245" s="85"/>
      <c r="AA245" s="119"/>
    </row>
    <row r="246" spans="1:27" s="12" customFormat="1" ht="20.25" customHeight="1">
      <c r="A246" s="167" t="s">
        <v>80</v>
      </c>
      <c r="B246" s="167"/>
      <c r="C246" s="167"/>
      <c r="D246" s="167"/>
      <c r="E246" s="167"/>
      <c r="F246" s="167"/>
      <c r="G246" s="167"/>
      <c r="H246" s="167"/>
      <c r="I246" s="82" t="s">
        <v>110</v>
      </c>
      <c r="J246" s="164"/>
      <c r="K246" s="164"/>
      <c r="L246" s="164"/>
      <c r="M246" s="83">
        <f>M247+M248</f>
        <v>0</v>
      </c>
      <c r="N246" s="83">
        <f aca="true" t="shared" si="31" ref="N246:AA246">N247+N248</f>
        <v>0</v>
      </c>
      <c r="O246" s="83">
        <f t="shared" si="31"/>
        <v>0</v>
      </c>
      <c r="P246" s="83">
        <f t="shared" si="31"/>
        <v>0</v>
      </c>
      <c r="Q246" s="83">
        <f t="shared" si="31"/>
        <v>0</v>
      </c>
      <c r="R246" s="83">
        <f t="shared" si="31"/>
        <v>0</v>
      </c>
      <c r="S246" s="83">
        <f t="shared" si="31"/>
        <v>0</v>
      </c>
      <c r="T246" s="83">
        <f t="shared" si="31"/>
        <v>0</v>
      </c>
      <c r="U246" s="83"/>
      <c r="V246" s="83">
        <f t="shared" si="31"/>
        <v>0</v>
      </c>
      <c r="W246" s="83">
        <f t="shared" si="31"/>
        <v>0</v>
      </c>
      <c r="X246" s="83">
        <f t="shared" si="31"/>
        <v>0</v>
      </c>
      <c r="Y246" s="83">
        <f t="shared" si="31"/>
        <v>0</v>
      </c>
      <c r="Z246" s="83">
        <f t="shared" si="31"/>
        <v>0</v>
      </c>
      <c r="AA246" s="83">
        <f t="shared" si="31"/>
        <v>0</v>
      </c>
    </row>
    <row r="247" spans="1:27" s="12" customFormat="1" ht="20.25" customHeight="1">
      <c r="A247" s="168" t="s">
        <v>121</v>
      </c>
      <c r="B247" s="168"/>
      <c r="C247" s="168"/>
      <c r="D247" s="168"/>
      <c r="E247" s="168"/>
      <c r="F247" s="168"/>
      <c r="G247" s="168"/>
      <c r="H247" s="168"/>
      <c r="I247" s="86" t="s">
        <v>111</v>
      </c>
      <c r="J247" s="169">
        <v>610</v>
      </c>
      <c r="K247" s="169"/>
      <c r="L247" s="169"/>
      <c r="M247" s="119">
        <f>N247+P247+R247+V247+W247+X247+Y247+Z247+O247</f>
        <v>0</v>
      </c>
      <c r="N247" s="80"/>
      <c r="O247" s="80"/>
      <c r="P247" s="119"/>
      <c r="Q247" s="119"/>
      <c r="R247" s="119"/>
      <c r="S247" s="119"/>
      <c r="T247" s="119"/>
      <c r="U247" s="119"/>
      <c r="V247" s="84"/>
      <c r="W247" s="85"/>
      <c r="X247" s="85"/>
      <c r="Y247" s="85"/>
      <c r="Z247" s="85"/>
      <c r="AA247" s="85"/>
    </row>
    <row r="248" spans="1:27" s="3" customFormat="1" ht="18.75">
      <c r="A248" s="168" t="s">
        <v>81</v>
      </c>
      <c r="B248" s="168"/>
      <c r="C248" s="168"/>
      <c r="D248" s="168"/>
      <c r="E248" s="168"/>
      <c r="F248" s="168"/>
      <c r="G248" s="168"/>
      <c r="H248" s="168"/>
      <c r="I248" s="86" t="s">
        <v>112</v>
      </c>
      <c r="J248" s="169">
        <v>650</v>
      </c>
      <c r="K248" s="169"/>
      <c r="L248" s="169"/>
      <c r="M248" s="119">
        <f>N248+P248+R248+V248+W248+X248+Y248+Z248+O248</f>
        <v>0</v>
      </c>
      <c r="N248" s="119"/>
      <c r="O248" s="119"/>
      <c r="P248" s="119"/>
      <c r="Q248" s="119"/>
      <c r="R248" s="119"/>
      <c r="S248" s="119"/>
      <c r="T248" s="119"/>
      <c r="U248" s="119"/>
      <c r="V248" s="84"/>
      <c r="W248" s="85"/>
      <c r="X248" s="85"/>
      <c r="Y248" s="85"/>
      <c r="Z248" s="85"/>
      <c r="AA248" s="85"/>
    </row>
    <row r="249" spans="1:27" s="15" customFormat="1" ht="80.25" customHeight="1">
      <c r="A249" s="163" t="s">
        <v>82</v>
      </c>
      <c r="B249" s="163"/>
      <c r="C249" s="163"/>
      <c r="D249" s="163"/>
      <c r="E249" s="163"/>
      <c r="F249" s="163"/>
      <c r="G249" s="163"/>
      <c r="H249" s="163"/>
      <c r="I249" s="82" t="s">
        <v>113</v>
      </c>
      <c r="J249" s="164" t="s">
        <v>84</v>
      </c>
      <c r="K249" s="164"/>
      <c r="L249" s="164"/>
      <c r="M249" s="83">
        <f>N249+P249+R249+V249+W249+X249+Y249+Z249+O249</f>
        <v>0</v>
      </c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</row>
    <row r="250" spans="1:27" s="3" customFormat="1" ht="18.75">
      <c r="A250" s="163" t="s">
        <v>83</v>
      </c>
      <c r="B250" s="163"/>
      <c r="C250" s="163"/>
      <c r="D250" s="163"/>
      <c r="E250" s="163"/>
      <c r="F250" s="163"/>
      <c r="G250" s="163"/>
      <c r="H250" s="163"/>
      <c r="I250" s="82" t="s">
        <v>114</v>
      </c>
      <c r="J250" s="164" t="s">
        <v>84</v>
      </c>
      <c r="K250" s="164"/>
      <c r="L250" s="164"/>
      <c r="M250" s="83">
        <f>N250+P250+R250+V250+W250+X250+Y250+Z250+O250</f>
        <v>0</v>
      </c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</row>
    <row r="251" spans="1:27" s="3" customFormat="1" ht="24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s="3" customFormat="1" ht="93" customHeight="1">
      <c r="A252" s="165" t="s">
        <v>167</v>
      </c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</row>
    <row r="253" spans="1:27" s="3" customFormat="1" ht="22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</row>
    <row r="254" spans="1:27" ht="34.5">
      <c r="A254" s="159" t="s">
        <v>153</v>
      </c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28"/>
      <c r="O254" s="128"/>
      <c r="P254" s="128"/>
      <c r="Q254" s="128"/>
      <c r="R254" s="128"/>
      <c r="S254" s="128"/>
      <c r="T254" s="128"/>
      <c r="U254" s="128"/>
      <c r="V254" s="128"/>
      <c r="W254" s="160" t="s">
        <v>154</v>
      </c>
      <c r="X254" s="160"/>
      <c r="Y254" s="160"/>
      <c r="Z254" s="160"/>
      <c r="AA254" s="160"/>
    </row>
    <row r="255" spans="1:27" ht="22.5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</row>
    <row r="256" spans="1:27" ht="22.5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</row>
    <row r="257" spans="1:27" ht="18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161" t="s">
        <v>23</v>
      </c>
      <c r="Y257" s="161"/>
      <c r="Z257" s="25"/>
      <c r="AA257" s="25"/>
    </row>
    <row r="258" spans="1:27" ht="24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26.25" customHeight="1">
      <c r="A259" s="162" t="s">
        <v>236</v>
      </c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25"/>
      <c r="AA259" s="25"/>
    </row>
    <row r="260" spans="1:27" ht="48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83.25" customHeight="1">
      <c r="A261" s="136" t="s">
        <v>17</v>
      </c>
      <c r="B261" s="136"/>
      <c r="C261" s="136"/>
      <c r="D261" s="136"/>
      <c r="E261" s="136"/>
      <c r="F261" s="136"/>
      <c r="G261" s="136"/>
      <c r="H261" s="136" t="s">
        <v>115</v>
      </c>
      <c r="I261" s="136" t="s">
        <v>122</v>
      </c>
      <c r="J261" s="136" t="s">
        <v>123</v>
      </c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25"/>
      <c r="AA261" s="25"/>
    </row>
    <row r="262" spans="1:27" ht="18.75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 t="s">
        <v>124</v>
      </c>
      <c r="K262" s="136"/>
      <c r="L262" s="136"/>
      <c r="M262" s="136"/>
      <c r="N262" s="136"/>
      <c r="O262" s="138" t="s">
        <v>16</v>
      </c>
      <c r="P262" s="139"/>
      <c r="Q262" s="139"/>
      <c r="R262" s="139"/>
      <c r="S262" s="139"/>
      <c r="T262" s="139"/>
      <c r="U262" s="139"/>
      <c r="V262" s="139"/>
      <c r="W262" s="139"/>
      <c r="X262" s="139"/>
      <c r="Y262" s="140"/>
      <c r="Z262" s="25"/>
      <c r="AA262" s="25"/>
    </row>
    <row r="263" spans="1:27" ht="114" customHeight="1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8" t="s">
        <v>125</v>
      </c>
      <c r="P263" s="139"/>
      <c r="Q263" s="139"/>
      <c r="R263" s="139"/>
      <c r="S263" s="139"/>
      <c r="T263" s="139"/>
      <c r="U263" s="139"/>
      <c r="V263" s="140"/>
      <c r="W263" s="136" t="s">
        <v>149</v>
      </c>
      <c r="X263" s="136"/>
      <c r="Y263" s="136"/>
      <c r="Z263" s="25"/>
      <c r="AA263" s="25"/>
    </row>
    <row r="264" spans="1:27" ht="92.25" customHeight="1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 t="s">
        <v>214</v>
      </c>
      <c r="K264" s="136"/>
      <c r="L264" s="136"/>
      <c r="M264" s="120" t="s">
        <v>215</v>
      </c>
      <c r="N264" s="120" t="s">
        <v>216</v>
      </c>
      <c r="O264" s="138" t="s">
        <v>214</v>
      </c>
      <c r="P264" s="140"/>
      <c r="Q264" s="138" t="s">
        <v>215</v>
      </c>
      <c r="R264" s="140"/>
      <c r="S264" s="124"/>
      <c r="T264" s="123" t="s">
        <v>216</v>
      </c>
      <c r="U264" s="138" t="s">
        <v>223</v>
      </c>
      <c r="V264" s="140"/>
      <c r="W264" s="120" t="s">
        <v>214</v>
      </c>
      <c r="X264" s="120" t="s">
        <v>215</v>
      </c>
      <c r="Y264" s="120" t="s">
        <v>216</v>
      </c>
      <c r="Z264" s="25"/>
      <c r="AA264" s="25"/>
    </row>
    <row r="265" spans="1:27" ht="42" customHeight="1">
      <c r="A265" s="136">
        <v>1</v>
      </c>
      <c r="B265" s="136"/>
      <c r="C265" s="136"/>
      <c r="D265" s="136"/>
      <c r="E265" s="136"/>
      <c r="F265" s="136"/>
      <c r="G265" s="136"/>
      <c r="H265" s="120">
        <v>2</v>
      </c>
      <c r="I265" s="120">
        <v>3</v>
      </c>
      <c r="J265" s="136">
        <v>4</v>
      </c>
      <c r="K265" s="136"/>
      <c r="L265" s="136"/>
      <c r="M265" s="120">
        <v>5</v>
      </c>
      <c r="N265" s="120">
        <v>6</v>
      </c>
      <c r="O265" s="157">
        <v>7</v>
      </c>
      <c r="P265" s="158"/>
      <c r="Q265" s="157">
        <v>8</v>
      </c>
      <c r="R265" s="158"/>
      <c r="S265" s="122"/>
      <c r="T265" s="121">
        <v>9</v>
      </c>
      <c r="U265" s="179">
        <v>9</v>
      </c>
      <c r="V265" s="158"/>
      <c r="W265" s="92">
        <v>10</v>
      </c>
      <c r="X265" s="92">
        <v>11</v>
      </c>
      <c r="Y265" s="92">
        <v>12</v>
      </c>
      <c r="Z265" s="25"/>
      <c r="AA265" s="25"/>
    </row>
    <row r="266" spans="1:27" ht="42.75" customHeight="1">
      <c r="A266" s="136" t="s">
        <v>126</v>
      </c>
      <c r="B266" s="136"/>
      <c r="C266" s="136"/>
      <c r="D266" s="136"/>
      <c r="E266" s="136"/>
      <c r="F266" s="136"/>
      <c r="G266" s="136"/>
      <c r="H266" s="93" t="s">
        <v>129</v>
      </c>
      <c r="I266" s="120" t="s">
        <v>84</v>
      </c>
      <c r="J266" s="151">
        <v>6318878.31</v>
      </c>
      <c r="K266" s="151"/>
      <c r="L266" s="151"/>
      <c r="M266" s="129">
        <v>6282176</v>
      </c>
      <c r="N266" s="129">
        <v>6773103</v>
      </c>
      <c r="O266" s="152">
        <v>6318878.31</v>
      </c>
      <c r="P266" s="153"/>
      <c r="Q266" s="152">
        <v>6282176</v>
      </c>
      <c r="R266" s="153"/>
      <c r="S266" s="110"/>
      <c r="T266" s="109">
        <f>U267+U268</f>
        <v>6773103</v>
      </c>
      <c r="U266" s="231">
        <v>6773103</v>
      </c>
      <c r="V266" s="153"/>
      <c r="W266" s="92">
        <f>W267+W268</f>
        <v>0</v>
      </c>
      <c r="X266" s="92">
        <f>X267+X268</f>
        <v>0</v>
      </c>
      <c r="Y266" s="92">
        <f>Y267+Y268</f>
        <v>0</v>
      </c>
      <c r="Z266" s="25"/>
      <c r="AA266" s="25"/>
    </row>
    <row r="267" spans="1:27" ht="69" customHeight="1">
      <c r="A267" s="136" t="s">
        <v>127</v>
      </c>
      <c r="B267" s="136"/>
      <c r="C267" s="136"/>
      <c r="D267" s="136"/>
      <c r="E267" s="136"/>
      <c r="F267" s="136"/>
      <c r="G267" s="136"/>
      <c r="H267" s="93" t="s">
        <v>130</v>
      </c>
      <c r="I267" s="120" t="s">
        <v>84</v>
      </c>
      <c r="J267" s="151">
        <v>1273196.11</v>
      </c>
      <c r="K267" s="151"/>
      <c r="L267" s="151"/>
      <c r="M267" s="129">
        <f>Q267+X267</f>
        <v>0</v>
      </c>
      <c r="N267" s="129">
        <f>U267+Y267</f>
        <v>0</v>
      </c>
      <c r="O267" s="155">
        <v>1273196.11</v>
      </c>
      <c r="P267" s="156"/>
      <c r="Q267" s="152">
        <v>0</v>
      </c>
      <c r="R267" s="153"/>
      <c r="S267" s="110"/>
      <c r="T267" s="109"/>
      <c r="U267" s="231">
        <v>0</v>
      </c>
      <c r="V267" s="153"/>
      <c r="W267" s="92"/>
      <c r="X267" s="92"/>
      <c r="Y267" s="92"/>
      <c r="Z267" s="25"/>
      <c r="AA267" s="25"/>
    </row>
    <row r="268" spans="1:27" ht="50.25" customHeight="1">
      <c r="A268" s="136" t="s">
        <v>128</v>
      </c>
      <c r="B268" s="136"/>
      <c r="C268" s="136"/>
      <c r="D268" s="136"/>
      <c r="E268" s="136"/>
      <c r="F268" s="136"/>
      <c r="G268" s="136"/>
      <c r="H268" s="93" t="s">
        <v>131</v>
      </c>
      <c r="I268" s="120"/>
      <c r="J268" s="151">
        <v>5045682.2</v>
      </c>
      <c r="K268" s="151"/>
      <c r="L268" s="151"/>
      <c r="M268" s="129">
        <v>6282176</v>
      </c>
      <c r="N268" s="129">
        <v>6773103</v>
      </c>
      <c r="O268" s="152">
        <v>5045685.2</v>
      </c>
      <c r="P268" s="153"/>
      <c r="Q268" s="152">
        <v>6282176</v>
      </c>
      <c r="R268" s="153"/>
      <c r="S268" s="110"/>
      <c r="T268" s="109"/>
      <c r="U268" s="231">
        <v>6773103</v>
      </c>
      <c r="V268" s="153"/>
      <c r="W268" s="92"/>
      <c r="X268" s="92"/>
      <c r="Y268" s="92"/>
      <c r="Z268" s="25"/>
      <c r="AA268" s="25"/>
    </row>
    <row r="269" spans="1:27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8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5"/>
      <c r="N270" s="94"/>
      <c r="O270" s="94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59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8.75">
      <c r="A274" s="24"/>
      <c r="B274" s="24"/>
      <c r="C274" s="24"/>
      <c r="D274" s="24"/>
      <c r="E274" s="24"/>
      <c r="F274" s="24"/>
      <c r="G274" s="24"/>
      <c r="H274" s="154" t="s">
        <v>132</v>
      </c>
      <c r="I274" s="15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154" t="s">
        <v>142</v>
      </c>
      <c r="W274" s="154"/>
      <c r="X274" s="96"/>
      <c r="Y274" s="97"/>
      <c r="Z274" s="25"/>
      <c r="AA274" s="25"/>
    </row>
    <row r="275" spans="1:27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96"/>
      <c r="Y275" s="96"/>
      <c r="Z275" s="25"/>
      <c r="AA275" s="25"/>
    </row>
    <row r="276" spans="1:27" ht="57.75" customHeight="1">
      <c r="A276" s="143" t="s">
        <v>169</v>
      </c>
      <c r="B276" s="143"/>
      <c r="C276" s="143"/>
      <c r="D276" s="143"/>
      <c r="E276" s="143"/>
      <c r="F276" s="143"/>
      <c r="G276" s="143"/>
      <c r="H276" s="143"/>
      <c r="I276" s="143"/>
      <c r="J276" s="24"/>
      <c r="K276" s="24"/>
      <c r="L276" s="24"/>
      <c r="M276" s="143" t="s">
        <v>143</v>
      </c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98"/>
      <c r="Y276" s="98"/>
      <c r="Z276" s="25"/>
      <c r="AA276" s="25"/>
    </row>
    <row r="277" spans="1:27" ht="21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96"/>
      <c r="Y277" s="96"/>
      <c r="Z277" s="25"/>
      <c r="AA277" s="25"/>
    </row>
    <row r="278" spans="1:27" ht="12.75" customHeight="1">
      <c r="A278" s="136" t="s">
        <v>17</v>
      </c>
      <c r="B278" s="136"/>
      <c r="C278" s="136"/>
      <c r="D278" s="136"/>
      <c r="E278" s="136"/>
      <c r="F278" s="136"/>
      <c r="G278" s="136"/>
      <c r="H278" s="136" t="s">
        <v>115</v>
      </c>
      <c r="I278" s="136" t="s">
        <v>133</v>
      </c>
      <c r="J278" s="24"/>
      <c r="K278" s="24"/>
      <c r="L278" s="24"/>
      <c r="M278" s="136" t="s">
        <v>17</v>
      </c>
      <c r="N278" s="136"/>
      <c r="O278" s="136"/>
      <c r="P278" s="136"/>
      <c r="Q278" s="136"/>
      <c r="R278" s="136"/>
      <c r="S278" s="144" t="s">
        <v>115</v>
      </c>
      <c r="T278" s="145"/>
      <c r="U278" s="130"/>
      <c r="V278" s="136" t="s">
        <v>147</v>
      </c>
      <c r="W278" s="150"/>
      <c r="X278" s="98"/>
      <c r="Y278" s="98"/>
      <c r="Z278" s="25"/>
      <c r="AA278" s="25"/>
    </row>
    <row r="279" spans="1:27" ht="18.75">
      <c r="A279" s="136"/>
      <c r="B279" s="136"/>
      <c r="C279" s="136"/>
      <c r="D279" s="136"/>
      <c r="E279" s="136"/>
      <c r="F279" s="136"/>
      <c r="G279" s="136"/>
      <c r="H279" s="136"/>
      <c r="I279" s="136"/>
      <c r="J279" s="24"/>
      <c r="K279" s="24"/>
      <c r="L279" s="24"/>
      <c r="M279" s="136"/>
      <c r="N279" s="136"/>
      <c r="O279" s="136"/>
      <c r="P279" s="136"/>
      <c r="Q279" s="136"/>
      <c r="R279" s="136"/>
      <c r="S279" s="146"/>
      <c r="T279" s="147"/>
      <c r="U279" s="131"/>
      <c r="V279" s="136"/>
      <c r="W279" s="150"/>
      <c r="X279" s="98"/>
      <c r="Y279" s="98"/>
      <c r="Z279" s="25"/>
      <c r="AA279" s="25"/>
    </row>
    <row r="280" spans="1:27" ht="18.75" customHeight="1">
      <c r="A280" s="136"/>
      <c r="B280" s="136"/>
      <c r="C280" s="136"/>
      <c r="D280" s="136"/>
      <c r="E280" s="136"/>
      <c r="F280" s="136"/>
      <c r="G280" s="136"/>
      <c r="H280" s="136"/>
      <c r="I280" s="136"/>
      <c r="J280" s="24"/>
      <c r="K280" s="24"/>
      <c r="L280" s="24"/>
      <c r="M280" s="136"/>
      <c r="N280" s="136"/>
      <c r="O280" s="136"/>
      <c r="P280" s="136"/>
      <c r="Q280" s="136"/>
      <c r="R280" s="136"/>
      <c r="S280" s="146"/>
      <c r="T280" s="147"/>
      <c r="U280" s="131"/>
      <c r="V280" s="136"/>
      <c r="W280" s="150"/>
      <c r="X280" s="98"/>
      <c r="Y280" s="98"/>
      <c r="Z280" s="25"/>
      <c r="AA280" s="25"/>
    </row>
    <row r="281" spans="1:27" ht="66.75" customHeight="1">
      <c r="A281" s="136"/>
      <c r="B281" s="136"/>
      <c r="C281" s="136"/>
      <c r="D281" s="136"/>
      <c r="E281" s="136"/>
      <c r="F281" s="136"/>
      <c r="G281" s="136"/>
      <c r="H281" s="136"/>
      <c r="I281" s="136"/>
      <c r="J281" s="24"/>
      <c r="K281" s="24"/>
      <c r="L281" s="24"/>
      <c r="M281" s="136"/>
      <c r="N281" s="136"/>
      <c r="O281" s="136"/>
      <c r="P281" s="136"/>
      <c r="Q281" s="136"/>
      <c r="R281" s="136"/>
      <c r="S281" s="148"/>
      <c r="T281" s="149"/>
      <c r="U281" s="132"/>
      <c r="V281" s="136"/>
      <c r="W281" s="150"/>
      <c r="X281" s="98"/>
      <c r="Y281" s="98"/>
      <c r="Z281" s="25"/>
      <c r="AA281" s="25"/>
    </row>
    <row r="282" spans="1:27" ht="18.75" customHeight="1">
      <c r="A282" s="136">
        <v>1</v>
      </c>
      <c r="B282" s="136"/>
      <c r="C282" s="136"/>
      <c r="D282" s="136"/>
      <c r="E282" s="136"/>
      <c r="F282" s="136"/>
      <c r="G282" s="136"/>
      <c r="H282" s="120">
        <v>2</v>
      </c>
      <c r="I282" s="120">
        <v>3</v>
      </c>
      <c r="J282" s="24"/>
      <c r="K282" s="24"/>
      <c r="L282" s="24"/>
      <c r="M282" s="136">
        <v>1</v>
      </c>
      <c r="N282" s="136"/>
      <c r="O282" s="136"/>
      <c r="P282" s="136"/>
      <c r="Q282" s="136"/>
      <c r="R282" s="136"/>
      <c r="S282" s="138">
        <v>2</v>
      </c>
      <c r="T282" s="140"/>
      <c r="U282" s="124"/>
      <c r="V282" s="120">
        <v>3</v>
      </c>
      <c r="W282" s="133"/>
      <c r="X282" s="98"/>
      <c r="Y282" s="133"/>
      <c r="Z282" s="25"/>
      <c r="AA282" s="25"/>
    </row>
    <row r="283" spans="1:27" ht="39.75" customHeight="1">
      <c r="A283" s="136" t="s">
        <v>134</v>
      </c>
      <c r="B283" s="136"/>
      <c r="C283" s="136"/>
      <c r="D283" s="136"/>
      <c r="E283" s="136"/>
      <c r="F283" s="136"/>
      <c r="G283" s="136"/>
      <c r="H283" s="93" t="s">
        <v>138</v>
      </c>
      <c r="I283" s="120"/>
      <c r="J283" s="24"/>
      <c r="K283" s="24"/>
      <c r="L283" s="24"/>
      <c r="M283" s="136" t="s">
        <v>144</v>
      </c>
      <c r="N283" s="136"/>
      <c r="O283" s="136"/>
      <c r="P283" s="136"/>
      <c r="Q283" s="136"/>
      <c r="R283" s="136"/>
      <c r="S283" s="141" t="s">
        <v>138</v>
      </c>
      <c r="T283" s="142"/>
      <c r="U283" s="134"/>
      <c r="V283" s="120"/>
      <c r="W283" s="133"/>
      <c r="X283" s="98"/>
      <c r="Y283" s="99"/>
      <c r="Z283" s="25"/>
      <c r="AA283" s="25"/>
    </row>
    <row r="284" spans="1:27" ht="77.25" customHeight="1">
      <c r="A284" s="136" t="s">
        <v>135</v>
      </c>
      <c r="B284" s="136"/>
      <c r="C284" s="136"/>
      <c r="D284" s="136"/>
      <c r="E284" s="136"/>
      <c r="F284" s="136"/>
      <c r="G284" s="136"/>
      <c r="H284" s="93" t="s">
        <v>139</v>
      </c>
      <c r="I284" s="120"/>
      <c r="J284" s="24"/>
      <c r="K284" s="24"/>
      <c r="L284" s="24"/>
      <c r="M284" s="136" t="s">
        <v>145</v>
      </c>
      <c r="N284" s="136"/>
      <c r="O284" s="136"/>
      <c r="P284" s="136"/>
      <c r="Q284" s="136"/>
      <c r="R284" s="136"/>
      <c r="S284" s="141" t="s">
        <v>139</v>
      </c>
      <c r="T284" s="142"/>
      <c r="U284" s="134"/>
      <c r="V284" s="120"/>
      <c r="W284" s="133"/>
      <c r="X284" s="98"/>
      <c r="Y284" s="99"/>
      <c r="Z284" s="25"/>
      <c r="AA284" s="25"/>
    </row>
    <row r="285" spans="1:27" ht="50.25" customHeight="1">
      <c r="A285" s="136" t="s">
        <v>136</v>
      </c>
      <c r="B285" s="136"/>
      <c r="C285" s="136"/>
      <c r="D285" s="136"/>
      <c r="E285" s="136"/>
      <c r="F285" s="136"/>
      <c r="G285" s="136"/>
      <c r="H285" s="93" t="s">
        <v>140</v>
      </c>
      <c r="I285" s="120"/>
      <c r="J285" s="24"/>
      <c r="K285" s="24"/>
      <c r="L285" s="24"/>
      <c r="M285" s="136" t="s">
        <v>146</v>
      </c>
      <c r="N285" s="136"/>
      <c r="O285" s="136"/>
      <c r="P285" s="136"/>
      <c r="Q285" s="136"/>
      <c r="R285" s="136"/>
      <c r="S285" s="141" t="s">
        <v>140</v>
      </c>
      <c r="T285" s="142"/>
      <c r="U285" s="134"/>
      <c r="V285" s="120"/>
      <c r="W285" s="133"/>
      <c r="X285" s="98"/>
      <c r="Y285" s="99"/>
      <c r="Z285" s="25"/>
      <c r="AA285" s="25"/>
    </row>
    <row r="286" spans="1:27" ht="38.25" customHeight="1">
      <c r="A286" s="136" t="s">
        <v>137</v>
      </c>
      <c r="B286" s="136"/>
      <c r="C286" s="136"/>
      <c r="D286" s="136"/>
      <c r="E286" s="136"/>
      <c r="F286" s="136"/>
      <c r="G286" s="136"/>
      <c r="H286" s="93" t="s">
        <v>141</v>
      </c>
      <c r="I286" s="120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5"/>
      <c r="AA286" s="25"/>
    </row>
    <row r="287" spans="13:25" ht="18.75">
      <c r="M287" s="18"/>
      <c r="N287" s="18"/>
      <c r="O287" s="18"/>
      <c r="P287" s="18"/>
      <c r="Q287" s="18"/>
      <c r="R287" s="2"/>
      <c r="S287" s="2"/>
      <c r="T287" s="2"/>
      <c r="U287" s="2"/>
      <c r="V287" s="2"/>
      <c r="W287" s="2"/>
      <c r="X287" s="2"/>
      <c r="Y287" s="2"/>
    </row>
    <row r="288" spans="13:25" ht="18.75">
      <c r="M288" s="18"/>
      <c r="N288" s="18"/>
      <c r="O288" s="18"/>
      <c r="P288" s="18"/>
      <c r="Q288" s="18"/>
      <c r="R288" s="2"/>
      <c r="S288" s="2"/>
      <c r="T288" s="2"/>
      <c r="U288" s="2"/>
      <c r="V288" s="2"/>
      <c r="W288" s="2"/>
      <c r="X288" s="2"/>
      <c r="Y288" s="2"/>
    </row>
    <row r="289" spans="1:25" ht="18.75">
      <c r="A289" s="18"/>
      <c r="B289" s="18"/>
      <c r="C289" s="18"/>
      <c r="M289" s="18"/>
      <c r="N289" s="18"/>
      <c r="O289" s="18"/>
      <c r="P289" s="18"/>
      <c r="Q289" s="18"/>
      <c r="R289" s="2"/>
      <c r="S289" s="2"/>
      <c r="T289" s="2"/>
      <c r="U289" s="2"/>
      <c r="V289" s="2"/>
      <c r="W289" s="2"/>
      <c r="X289" s="2"/>
      <c r="Y289" s="135"/>
    </row>
    <row r="290" spans="1:9" ht="18.75">
      <c r="A290" s="18"/>
      <c r="B290" s="18"/>
      <c r="C290" s="18"/>
      <c r="H290" s="137"/>
      <c r="I290" s="137"/>
    </row>
  </sheetData>
  <sheetProtection/>
  <mergeCells count="489">
    <mergeCell ref="U265:V265"/>
    <mergeCell ref="U266:V266"/>
    <mergeCell ref="U267:V267"/>
    <mergeCell ref="U268:V268"/>
    <mergeCell ref="M2:AA2"/>
    <mergeCell ref="W4:AA4"/>
    <mergeCell ref="W5:AA6"/>
    <mergeCell ref="W7:AA7"/>
    <mergeCell ref="W8:AA8"/>
    <mergeCell ref="M9:P9"/>
    <mergeCell ref="X9:AA9"/>
    <mergeCell ref="M10:P10"/>
    <mergeCell ref="X10:AA10"/>
    <mergeCell ref="A11:B11"/>
    <mergeCell ref="W11:X11"/>
    <mergeCell ref="A13:X13"/>
    <mergeCell ref="K14:L14"/>
    <mergeCell ref="M14:N14"/>
    <mergeCell ref="A16:C16"/>
    <mergeCell ref="D16:Y16"/>
    <mergeCell ref="Z17:Z18"/>
    <mergeCell ref="AA17:AA18"/>
    <mergeCell ref="A18:C18"/>
    <mergeCell ref="D18:H18"/>
    <mergeCell ref="AA19:AA20"/>
    <mergeCell ref="A20:C20"/>
    <mergeCell ref="D20:Y20"/>
    <mergeCell ref="AA21:AA23"/>
    <mergeCell ref="A22:C23"/>
    <mergeCell ref="D22:Y23"/>
    <mergeCell ref="AA24:AA26"/>
    <mergeCell ref="A25:C26"/>
    <mergeCell ref="D25:Y26"/>
    <mergeCell ref="AA27:AA28"/>
    <mergeCell ref="A28:C28"/>
    <mergeCell ref="D28:Y28"/>
    <mergeCell ref="D29:W29"/>
    <mergeCell ref="A31:AA31"/>
    <mergeCell ref="A33:AA34"/>
    <mergeCell ref="A35:AA35"/>
    <mergeCell ref="A36:AA36"/>
    <mergeCell ref="A37:AA37"/>
    <mergeCell ref="A38:AA38"/>
    <mergeCell ref="A39:AA40"/>
    <mergeCell ref="A41:AA41"/>
    <mergeCell ref="A42:AA42"/>
    <mergeCell ref="A43:AA43"/>
    <mergeCell ref="A44:AA44"/>
    <mergeCell ref="A45:AA45"/>
    <mergeCell ref="A46:AA46"/>
    <mergeCell ref="A47:AA47"/>
    <mergeCell ref="A48:AA49"/>
    <mergeCell ref="A50:AA50"/>
    <mergeCell ref="A51:AA51"/>
    <mergeCell ref="A52:AA52"/>
    <mergeCell ref="A53:AA53"/>
    <mergeCell ref="A54:AA54"/>
    <mergeCell ref="A55:Z55"/>
    <mergeCell ref="A56:AA56"/>
    <mergeCell ref="A57:Z57"/>
    <mergeCell ref="A58:Z58"/>
    <mergeCell ref="A59:Z59"/>
    <mergeCell ref="A60:Z60"/>
    <mergeCell ref="A61:AA61"/>
    <mergeCell ref="A62:Z62"/>
    <mergeCell ref="A64:AA65"/>
    <mergeCell ref="B67:L67"/>
    <mergeCell ref="M67:AA67"/>
    <mergeCell ref="B68:L68"/>
    <mergeCell ref="M68:AA68"/>
    <mergeCell ref="B69:L69"/>
    <mergeCell ref="M69:AA69"/>
    <mergeCell ref="B70:L70"/>
    <mergeCell ref="M70:AA70"/>
    <mergeCell ref="B71:L71"/>
    <mergeCell ref="M71:AA71"/>
    <mergeCell ref="B72:L72"/>
    <mergeCell ref="M72:AA72"/>
    <mergeCell ref="B73:L73"/>
    <mergeCell ref="M73:AA73"/>
    <mergeCell ref="B74:L74"/>
    <mergeCell ref="M74:AA74"/>
    <mergeCell ref="B75:L75"/>
    <mergeCell ref="M75:AA75"/>
    <mergeCell ref="B76:L76"/>
    <mergeCell ref="M76:AA76"/>
    <mergeCell ref="B77:L77"/>
    <mergeCell ref="M77:AA77"/>
    <mergeCell ref="B78:L78"/>
    <mergeCell ref="M78:AA78"/>
    <mergeCell ref="B79:L79"/>
    <mergeCell ref="M79:AA79"/>
    <mergeCell ref="B80:L80"/>
    <mergeCell ref="M80:AA80"/>
    <mergeCell ref="B81:L81"/>
    <mergeCell ref="M81:AA81"/>
    <mergeCell ref="M87:AA87"/>
    <mergeCell ref="B82:L82"/>
    <mergeCell ref="M82:AA82"/>
    <mergeCell ref="B83:L83"/>
    <mergeCell ref="M83:AA83"/>
    <mergeCell ref="B84:L84"/>
    <mergeCell ref="M84:AA84"/>
    <mergeCell ref="M92:AA92"/>
    <mergeCell ref="M93:M95"/>
    <mergeCell ref="N93:AA93"/>
    <mergeCell ref="N94:N95"/>
    <mergeCell ref="O94:O95"/>
    <mergeCell ref="B85:L85"/>
    <mergeCell ref="M85:AA85"/>
    <mergeCell ref="B86:L86"/>
    <mergeCell ref="M86:AA86"/>
    <mergeCell ref="B87:L87"/>
    <mergeCell ref="V94:V95"/>
    <mergeCell ref="W94:W95"/>
    <mergeCell ref="X94:AA94"/>
    <mergeCell ref="A96:H96"/>
    <mergeCell ref="J96:L96"/>
    <mergeCell ref="A90:AA90"/>
    <mergeCell ref="X91:AA91"/>
    <mergeCell ref="A92:H95"/>
    <mergeCell ref="I92:I95"/>
    <mergeCell ref="J92:L95"/>
    <mergeCell ref="A97:H97"/>
    <mergeCell ref="J97:L97"/>
    <mergeCell ref="A98:H98"/>
    <mergeCell ref="J98:L98"/>
    <mergeCell ref="A99:H99"/>
    <mergeCell ref="J99:L99"/>
    <mergeCell ref="A100:H100"/>
    <mergeCell ref="J100:L100"/>
    <mergeCell ref="A101:H101"/>
    <mergeCell ref="J101:L101"/>
    <mergeCell ref="A102:H102"/>
    <mergeCell ref="J102:L102"/>
    <mergeCell ref="A103:H103"/>
    <mergeCell ref="J103:L103"/>
    <mergeCell ref="A104:H104"/>
    <mergeCell ref="J104:L104"/>
    <mergeCell ref="A105:H105"/>
    <mergeCell ref="J105:L105"/>
    <mergeCell ref="A106:H106"/>
    <mergeCell ref="J106:L106"/>
    <mergeCell ref="A107:H107"/>
    <mergeCell ref="J107:L107"/>
    <mergeCell ref="A108:H108"/>
    <mergeCell ref="J108:L108"/>
    <mergeCell ref="A109:H109"/>
    <mergeCell ref="J109:L109"/>
    <mergeCell ref="A110:H110"/>
    <mergeCell ref="J110:L110"/>
    <mergeCell ref="A111:H111"/>
    <mergeCell ref="J111:L111"/>
    <mergeCell ref="A112:H112"/>
    <mergeCell ref="J112:L112"/>
    <mergeCell ref="A113:H113"/>
    <mergeCell ref="J113:L113"/>
    <mergeCell ref="A114:H114"/>
    <mergeCell ref="J114:L114"/>
    <mergeCell ref="A115:H115"/>
    <mergeCell ref="J115:L115"/>
    <mergeCell ref="A116:H116"/>
    <mergeCell ref="J116:L116"/>
    <mergeCell ref="A117:H117"/>
    <mergeCell ref="J117:L117"/>
    <mergeCell ref="A118:H118"/>
    <mergeCell ref="J118:L118"/>
    <mergeCell ref="A119:H119"/>
    <mergeCell ref="J119:L119"/>
    <mergeCell ref="A120:H120"/>
    <mergeCell ref="J120:L120"/>
    <mergeCell ref="A121:H121"/>
    <mergeCell ref="J121:L121"/>
    <mergeCell ref="A122:H122"/>
    <mergeCell ref="J122:L122"/>
    <mergeCell ref="A123:H123"/>
    <mergeCell ref="J123:L123"/>
    <mergeCell ref="A124:H124"/>
    <mergeCell ref="J124:L124"/>
    <mergeCell ref="A125:H125"/>
    <mergeCell ref="J125:L125"/>
    <mergeCell ref="A126:H126"/>
    <mergeCell ref="J126:L126"/>
    <mergeCell ref="A127:H127"/>
    <mergeCell ref="J127:L127"/>
    <mergeCell ref="A128:H128"/>
    <mergeCell ref="J128:L128"/>
    <mergeCell ref="A129:H129"/>
    <mergeCell ref="J129:L129"/>
    <mergeCell ref="A130:H130"/>
    <mergeCell ref="J130:L130"/>
    <mergeCell ref="A131:H131"/>
    <mergeCell ref="J131:L131"/>
    <mergeCell ref="A132:H132"/>
    <mergeCell ref="J132:L132"/>
    <mergeCell ref="A133:H133"/>
    <mergeCell ref="J133:L133"/>
    <mergeCell ref="A134:H134"/>
    <mergeCell ref="J134:L134"/>
    <mergeCell ref="A135:H135"/>
    <mergeCell ref="J135:L135"/>
    <mergeCell ref="A136:H136"/>
    <mergeCell ref="J136:L136"/>
    <mergeCell ref="A137:H137"/>
    <mergeCell ref="J137:L137"/>
    <mergeCell ref="A138:H138"/>
    <mergeCell ref="J138:L138"/>
    <mergeCell ref="A139:H139"/>
    <mergeCell ref="J139:L139"/>
    <mergeCell ref="A140:H140"/>
    <mergeCell ref="J140:L140"/>
    <mergeCell ref="A141:H141"/>
    <mergeCell ref="J141:L141"/>
    <mergeCell ref="A142:H142"/>
    <mergeCell ref="J142:L142"/>
    <mergeCell ref="A143:H143"/>
    <mergeCell ref="J143:L143"/>
    <mergeCell ref="A144:H144"/>
    <mergeCell ref="J144:L144"/>
    <mergeCell ref="M154:AA154"/>
    <mergeCell ref="A145:H145"/>
    <mergeCell ref="J145:L145"/>
    <mergeCell ref="A146:H146"/>
    <mergeCell ref="J146:L146"/>
    <mergeCell ref="A147:H147"/>
    <mergeCell ref="J147:L147"/>
    <mergeCell ref="A148:H148"/>
    <mergeCell ref="J148:L148"/>
    <mergeCell ref="A149:H149"/>
    <mergeCell ref="J149:L149"/>
    <mergeCell ref="A152:AA152"/>
    <mergeCell ref="X153:AA153"/>
    <mergeCell ref="M155:M157"/>
    <mergeCell ref="N155:AA155"/>
    <mergeCell ref="N156:N157"/>
    <mergeCell ref="O156:O157"/>
    <mergeCell ref="P156:T156"/>
    <mergeCell ref="V156:V157"/>
    <mergeCell ref="W156:W157"/>
    <mergeCell ref="X156:AA156"/>
    <mergeCell ref="J161:L161"/>
    <mergeCell ref="A162:H162"/>
    <mergeCell ref="J162:L162"/>
    <mergeCell ref="J159:L159"/>
    <mergeCell ref="A154:H157"/>
    <mergeCell ref="I154:I157"/>
    <mergeCell ref="J154:L157"/>
    <mergeCell ref="A158:H158"/>
    <mergeCell ref="J158:L158"/>
    <mergeCell ref="A159:H159"/>
    <mergeCell ref="A163:H163"/>
    <mergeCell ref="J163:L163"/>
    <mergeCell ref="A164:H164"/>
    <mergeCell ref="J164:L164"/>
    <mergeCell ref="A160:H160"/>
    <mergeCell ref="J160:L160"/>
    <mergeCell ref="A161:H161"/>
    <mergeCell ref="A165:H165"/>
    <mergeCell ref="J165:L165"/>
    <mergeCell ref="A166:H166"/>
    <mergeCell ref="J166:L166"/>
    <mergeCell ref="A167:H167"/>
    <mergeCell ref="J167:L167"/>
    <mergeCell ref="A168:H168"/>
    <mergeCell ref="J168:L168"/>
    <mergeCell ref="A169:H169"/>
    <mergeCell ref="J169:L169"/>
    <mergeCell ref="A170:H170"/>
    <mergeCell ref="J170:L170"/>
    <mergeCell ref="A171:H171"/>
    <mergeCell ref="J171:L171"/>
    <mergeCell ref="A172:H172"/>
    <mergeCell ref="J172:L172"/>
    <mergeCell ref="A173:H173"/>
    <mergeCell ref="J173:L173"/>
    <mergeCell ref="A174:H174"/>
    <mergeCell ref="J174:L174"/>
    <mergeCell ref="A175:H175"/>
    <mergeCell ref="J175:L175"/>
    <mergeCell ref="A176:H176"/>
    <mergeCell ref="J176:L176"/>
    <mergeCell ref="A177:H177"/>
    <mergeCell ref="J177:L177"/>
    <mergeCell ref="A178:H178"/>
    <mergeCell ref="J178:L178"/>
    <mergeCell ref="A179:H179"/>
    <mergeCell ref="J179:L179"/>
    <mergeCell ref="A180:H180"/>
    <mergeCell ref="J180:L180"/>
    <mergeCell ref="A181:H181"/>
    <mergeCell ref="J181:L181"/>
    <mergeCell ref="A182:H182"/>
    <mergeCell ref="J182:L182"/>
    <mergeCell ref="A183:H183"/>
    <mergeCell ref="J183:L183"/>
    <mergeCell ref="A184:H184"/>
    <mergeCell ref="J184:L184"/>
    <mergeCell ref="A185:H185"/>
    <mergeCell ref="J185:L185"/>
    <mergeCell ref="A186:H186"/>
    <mergeCell ref="J186:L186"/>
    <mergeCell ref="A187:H187"/>
    <mergeCell ref="J187:L187"/>
    <mergeCell ref="A188:H188"/>
    <mergeCell ref="J188:L188"/>
    <mergeCell ref="A189:H189"/>
    <mergeCell ref="J189:L189"/>
    <mergeCell ref="A190:H190"/>
    <mergeCell ref="J190:L190"/>
    <mergeCell ref="A191:H191"/>
    <mergeCell ref="J191:L191"/>
    <mergeCell ref="A192:H192"/>
    <mergeCell ref="J192:L192"/>
    <mergeCell ref="A193:H193"/>
    <mergeCell ref="J193:L193"/>
    <mergeCell ref="A194:H194"/>
    <mergeCell ref="J194:L194"/>
    <mergeCell ref="A195:H195"/>
    <mergeCell ref="J195:L195"/>
    <mergeCell ref="A196:H196"/>
    <mergeCell ref="J196:L196"/>
    <mergeCell ref="A197:H197"/>
    <mergeCell ref="J197:L197"/>
    <mergeCell ref="A198:H198"/>
    <mergeCell ref="J198:L198"/>
    <mergeCell ref="W206:W207"/>
    <mergeCell ref="X206:AA206"/>
    <mergeCell ref="A199:H199"/>
    <mergeCell ref="J199:L199"/>
    <mergeCell ref="A200:H200"/>
    <mergeCell ref="J200:L200"/>
    <mergeCell ref="A202:AA202"/>
    <mergeCell ref="X203:AA203"/>
    <mergeCell ref="J209:L209"/>
    <mergeCell ref="A204:H207"/>
    <mergeCell ref="I204:I207"/>
    <mergeCell ref="J204:L207"/>
    <mergeCell ref="M205:M207"/>
    <mergeCell ref="N205:AA205"/>
    <mergeCell ref="N206:N207"/>
    <mergeCell ref="O206:O207"/>
    <mergeCell ref="P206:T206"/>
    <mergeCell ref="V206:V207"/>
    <mergeCell ref="M204:AA204"/>
    <mergeCell ref="A210:H210"/>
    <mergeCell ref="J210:L210"/>
    <mergeCell ref="A211:H211"/>
    <mergeCell ref="J211:L211"/>
    <mergeCell ref="A212:H212"/>
    <mergeCell ref="J212:L212"/>
    <mergeCell ref="A208:H208"/>
    <mergeCell ref="J208:L208"/>
    <mergeCell ref="A209:H209"/>
    <mergeCell ref="A213:H213"/>
    <mergeCell ref="J213:L213"/>
    <mergeCell ref="A214:H214"/>
    <mergeCell ref="J214:L214"/>
    <mergeCell ref="A215:H215"/>
    <mergeCell ref="J215:L215"/>
    <mergeCell ref="A216:H216"/>
    <mergeCell ref="J216:L216"/>
    <mergeCell ref="A217:H217"/>
    <mergeCell ref="J217:L217"/>
    <mergeCell ref="A218:H218"/>
    <mergeCell ref="J218:L218"/>
    <mergeCell ref="A219:H219"/>
    <mergeCell ref="J219:L219"/>
    <mergeCell ref="A220:H220"/>
    <mergeCell ref="J220:L220"/>
    <mergeCell ref="A221:H221"/>
    <mergeCell ref="J221:L221"/>
    <mergeCell ref="A222:H222"/>
    <mergeCell ref="J222:L222"/>
    <mergeCell ref="A223:H223"/>
    <mergeCell ref="J223:L223"/>
    <mergeCell ref="A224:H224"/>
    <mergeCell ref="J224:L224"/>
    <mergeCell ref="A225:H225"/>
    <mergeCell ref="J225:L225"/>
    <mergeCell ref="A226:H226"/>
    <mergeCell ref="J226:L226"/>
    <mergeCell ref="A227:H227"/>
    <mergeCell ref="J227:L227"/>
    <mergeCell ref="A228:H228"/>
    <mergeCell ref="J228:L228"/>
    <mergeCell ref="A229:H229"/>
    <mergeCell ref="J229:L229"/>
    <mergeCell ref="A230:H230"/>
    <mergeCell ref="J230:L230"/>
    <mergeCell ref="A231:H231"/>
    <mergeCell ref="J231:L231"/>
    <mergeCell ref="A232:H232"/>
    <mergeCell ref="J232:L232"/>
    <mergeCell ref="A233:H233"/>
    <mergeCell ref="J233:L233"/>
    <mergeCell ref="A234:H234"/>
    <mergeCell ref="J234:L234"/>
    <mergeCell ref="A235:H235"/>
    <mergeCell ref="J235:L235"/>
    <mergeCell ref="A236:H236"/>
    <mergeCell ref="J236:L236"/>
    <mergeCell ref="A237:H237"/>
    <mergeCell ref="J237:L237"/>
    <mergeCell ref="A238:H238"/>
    <mergeCell ref="J238:L238"/>
    <mergeCell ref="A239:H239"/>
    <mergeCell ref="J239:L239"/>
    <mergeCell ref="A240:H240"/>
    <mergeCell ref="J240:L240"/>
    <mergeCell ref="A241:H241"/>
    <mergeCell ref="J241:L241"/>
    <mergeCell ref="A242:H242"/>
    <mergeCell ref="J242:L242"/>
    <mergeCell ref="A243:H243"/>
    <mergeCell ref="J243:L243"/>
    <mergeCell ref="A244:H244"/>
    <mergeCell ref="J244:L244"/>
    <mergeCell ref="A245:H245"/>
    <mergeCell ref="J245:L245"/>
    <mergeCell ref="A246:H246"/>
    <mergeCell ref="J246:L246"/>
    <mergeCell ref="A247:H247"/>
    <mergeCell ref="J247:L247"/>
    <mergeCell ref="A248:H248"/>
    <mergeCell ref="J248:L248"/>
    <mergeCell ref="A249:H249"/>
    <mergeCell ref="J249:L249"/>
    <mergeCell ref="A250:H250"/>
    <mergeCell ref="J250:L250"/>
    <mergeCell ref="A252:AA252"/>
    <mergeCell ref="A253:AA253"/>
    <mergeCell ref="A254:M254"/>
    <mergeCell ref="W254:AA254"/>
    <mergeCell ref="X257:Y257"/>
    <mergeCell ref="A259:Y259"/>
    <mergeCell ref="A261:G264"/>
    <mergeCell ref="H261:H264"/>
    <mergeCell ref="I261:I264"/>
    <mergeCell ref="J261:Y261"/>
    <mergeCell ref="J262:N263"/>
    <mergeCell ref="O262:Y262"/>
    <mergeCell ref="O263:V263"/>
    <mergeCell ref="W263:Y263"/>
    <mergeCell ref="J264:L264"/>
    <mergeCell ref="O264:P264"/>
    <mergeCell ref="Q264:R264"/>
    <mergeCell ref="A265:G265"/>
    <mergeCell ref="J265:L265"/>
    <mergeCell ref="O265:P265"/>
    <mergeCell ref="Q265:R265"/>
    <mergeCell ref="U264:V264"/>
    <mergeCell ref="A266:G266"/>
    <mergeCell ref="J266:L266"/>
    <mergeCell ref="O266:P266"/>
    <mergeCell ref="Q266:R266"/>
    <mergeCell ref="A267:G267"/>
    <mergeCell ref="J267:L267"/>
    <mergeCell ref="O267:P267"/>
    <mergeCell ref="Q267:R267"/>
    <mergeCell ref="M278:R281"/>
    <mergeCell ref="S278:T281"/>
    <mergeCell ref="V278:V281"/>
    <mergeCell ref="W278:W281"/>
    <mergeCell ref="A268:G268"/>
    <mergeCell ref="J268:L268"/>
    <mergeCell ref="O268:P268"/>
    <mergeCell ref="Q268:R268"/>
    <mergeCell ref="H274:I274"/>
    <mergeCell ref="V274:W274"/>
    <mergeCell ref="M282:R282"/>
    <mergeCell ref="S282:T282"/>
    <mergeCell ref="A283:G283"/>
    <mergeCell ref="M283:R283"/>
    <mergeCell ref="S283:T283"/>
    <mergeCell ref="A276:I276"/>
    <mergeCell ref="M276:W276"/>
    <mergeCell ref="A278:G281"/>
    <mergeCell ref="H278:H281"/>
    <mergeCell ref="I278:I281"/>
    <mergeCell ref="A286:G286"/>
    <mergeCell ref="H290:I290"/>
    <mergeCell ref="P94:U94"/>
    <mergeCell ref="A284:G284"/>
    <mergeCell ref="M284:R284"/>
    <mergeCell ref="S284:T284"/>
    <mergeCell ref="A285:G285"/>
    <mergeCell ref="M285:R285"/>
    <mergeCell ref="S285:T285"/>
    <mergeCell ref="A282:G28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student25</cp:lastModifiedBy>
  <cp:lastPrinted>2018-03-13T04:02:15Z</cp:lastPrinted>
  <dcterms:created xsi:type="dcterms:W3CDTF">2010-08-30T11:00:24Z</dcterms:created>
  <dcterms:modified xsi:type="dcterms:W3CDTF">2018-04-20T11:11:31Z</dcterms:modified>
  <cp:category/>
  <cp:version/>
  <cp:contentType/>
  <cp:contentStatus/>
</cp:coreProperties>
</file>